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drawings/drawing1.xml" ContentType="application/vnd.openxmlformats-officedocument.drawing+xml"/>
  <Override PartName="/xl/ctrlProps/ctrlProp1.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richData/richValueRel.xml" ContentType="application/vnd.ms-excel.richvaluerel+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ate1904="1" codeName="ThisWorkbook"/>
  <mc:AlternateContent xmlns:mc="http://schemas.openxmlformats.org/markup-compatibility/2006">
    <mc:Choice Requires="x15">
      <x15ac:absPath xmlns:x15ac="http://schemas.microsoft.com/office/spreadsheetml/2010/11/ac" url="C:\Users\koho-\Desktop\【日別】各課データ\1220救急課2\"/>
    </mc:Choice>
  </mc:AlternateContent>
  <xr:revisionPtr revIDLastSave="0" documentId="8_{1E090924-04D2-49F4-A33B-E9A3C4D469B1}" xr6:coauthVersionLast="47" xr6:coauthVersionMax="47" xr10:uidLastSave="{00000000-0000-0000-0000-000000000000}"/>
  <bookViews>
    <workbookView xWindow="10020" yWindow="75" windowWidth="18780" windowHeight="15210" xr2:uid="{D659C982-94D3-42D6-998A-A488B8F59F64}"/>
  </bookViews>
  <sheets>
    <sheet name="救急連絡シート印刷用" sheetId="1" r:id="rId1"/>
    <sheet name="作成用シート " sheetId="11" r:id="rId2"/>
    <sheet name="プルダウンリストデータ（触らない）" sheetId="7" state="hidden" r:id="rId3"/>
  </sheets>
  <definedNames>
    <definedName name="_xlnm._FilterDatabase" localSheetId="1" hidden="1">'作成用シート '!$A$1:$AU$104</definedName>
    <definedName name="_xlnm.Print_Area" localSheetId="0">救急連絡シート印刷用!$A$1:$L$78</definedName>
    <definedName name="_xlnm.Print_Area" localSheetId="1">'作成用シート '!$A$1:$AU$23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5" i="1" l="1"/>
  <c r="I4" i="1"/>
  <c r="C1" i="11"/>
  <c r="I3" i="1"/>
  <c r="A71" i="1"/>
  <c r="A64" i="1"/>
  <c r="J62" i="1"/>
  <c r="D62" i="1"/>
  <c r="J61" i="1"/>
  <c r="D61" i="1"/>
  <c r="J60" i="1"/>
  <c r="D60" i="1"/>
  <c r="K59" i="1"/>
  <c r="D59" i="1"/>
  <c r="H58" i="1"/>
  <c r="A56" i="1"/>
  <c r="A53" i="1"/>
  <c r="A50" i="1"/>
  <c r="A47" i="1"/>
  <c r="C14" i="1"/>
  <c r="I6" i="1"/>
  <c r="B6" i="1"/>
  <c r="F6" i="1"/>
  <c r="J36" i="1" l="1"/>
  <c r="J34" i="1"/>
  <c r="E36" i="1"/>
  <c r="E34" i="1"/>
  <c r="D36" i="1"/>
  <c r="D34" i="1"/>
  <c r="A36" i="1"/>
  <c r="A34" i="1"/>
  <c r="I30" i="1"/>
  <c r="I29" i="1"/>
  <c r="C30" i="1"/>
  <c r="C29" i="1"/>
  <c r="J26" i="1"/>
  <c r="J24" i="1"/>
  <c r="G26" i="1"/>
  <c r="G24" i="1"/>
  <c r="D26" i="1"/>
  <c r="D24" i="1"/>
  <c r="D21" i="1"/>
  <c r="D19" i="1"/>
  <c r="D17" i="1"/>
  <c r="C12" i="1"/>
  <c r="J10" i="1"/>
  <c r="C11" i="1"/>
  <c r="C10" i="1"/>
  <c r="C8" i="1"/>
  <c r="H13" i="1"/>
  <c r="L76" i="1" l="1"/>
  <c r="K76" i="1"/>
  <c r="J76" i="1"/>
  <c r="I76" i="1"/>
  <c r="H76" i="1"/>
  <c r="G76" i="1"/>
  <c r="F76" i="1"/>
  <c r="E76" i="1"/>
  <c r="D76" i="1"/>
  <c r="C76" i="1"/>
  <c r="B76" i="1"/>
  <c r="A76" i="1"/>
  <c r="L75" i="1"/>
  <c r="K75" i="1"/>
  <c r="J75" i="1"/>
  <c r="I75" i="1"/>
  <c r="H75" i="1"/>
  <c r="G75" i="1"/>
  <c r="F75" i="1"/>
  <c r="E75" i="1"/>
  <c r="D75" i="1"/>
  <c r="C75" i="1"/>
  <c r="B75" i="1"/>
  <c r="A75" i="1"/>
  <c r="L74" i="1"/>
  <c r="K74" i="1"/>
  <c r="J74" i="1"/>
  <c r="I74" i="1"/>
  <c r="H74" i="1"/>
  <c r="G74" i="1"/>
  <c r="F74" i="1"/>
  <c r="E74" i="1"/>
  <c r="D74" i="1"/>
  <c r="C74" i="1"/>
  <c r="B74" i="1"/>
  <c r="A74" i="1"/>
  <c r="L73" i="1"/>
  <c r="K73" i="1"/>
  <c r="J73" i="1"/>
  <c r="I73" i="1"/>
  <c r="H73" i="1"/>
  <c r="G73" i="1"/>
  <c r="F73" i="1"/>
  <c r="E73" i="1"/>
  <c r="D73" i="1"/>
  <c r="C73" i="1"/>
  <c r="B73" i="1"/>
  <c r="A73" i="1"/>
  <c r="L72" i="1"/>
  <c r="K72" i="1"/>
  <c r="J72" i="1"/>
  <c r="I72" i="1"/>
  <c r="H72" i="1"/>
  <c r="G72" i="1"/>
  <c r="F72" i="1"/>
  <c r="E72" i="1"/>
  <c r="D72" i="1"/>
  <c r="C72" i="1"/>
  <c r="B72" i="1"/>
  <c r="A72" i="1"/>
  <c r="L71" i="1"/>
  <c r="K71" i="1"/>
  <c r="J71" i="1"/>
  <c r="I71" i="1"/>
  <c r="H71" i="1"/>
  <c r="G71" i="1"/>
  <c r="F71" i="1"/>
  <c r="E71" i="1"/>
  <c r="D71" i="1"/>
  <c r="C71" i="1"/>
  <c r="B71" i="1"/>
  <c r="L62" i="1"/>
  <c r="K62" i="1"/>
  <c r="F62" i="1"/>
  <c r="E62" i="1"/>
  <c r="K61" i="1"/>
  <c r="F61" i="1"/>
  <c r="E61" i="1"/>
  <c r="K60" i="1"/>
  <c r="F60" i="1"/>
  <c r="E60" i="1"/>
  <c r="L59" i="1"/>
  <c r="I59" i="1"/>
  <c r="H59" i="1"/>
  <c r="G59" i="1"/>
  <c r="F59" i="1"/>
  <c r="E59" i="1"/>
  <c r="L58" i="1"/>
  <c r="K58" i="1"/>
  <c r="J58" i="1"/>
  <c r="I58" i="1"/>
  <c r="L57" i="1"/>
  <c r="K57" i="1"/>
  <c r="J57" i="1"/>
  <c r="I57" i="1"/>
  <c r="H57" i="1"/>
  <c r="G57" i="1"/>
  <c r="F57" i="1"/>
  <c r="E57" i="1"/>
  <c r="D57" i="1"/>
  <c r="C57" i="1"/>
  <c r="B57" i="1"/>
  <c r="A57" i="1"/>
  <c r="L56" i="1"/>
  <c r="K56" i="1"/>
  <c r="J56" i="1"/>
  <c r="I56" i="1"/>
  <c r="H56" i="1"/>
  <c r="G56" i="1"/>
  <c r="F56" i="1"/>
  <c r="E56" i="1"/>
  <c r="D56" i="1"/>
  <c r="C56" i="1"/>
  <c r="B56" i="1"/>
  <c r="L54" i="1"/>
  <c r="K54" i="1"/>
  <c r="J54" i="1"/>
  <c r="I54" i="1"/>
  <c r="H54" i="1"/>
  <c r="G54" i="1"/>
  <c r="F54" i="1"/>
  <c r="E54" i="1"/>
  <c r="D54" i="1"/>
  <c r="C54" i="1"/>
  <c r="B54" i="1"/>
  <c r="A54" i="1"/>
  <c r="L53" i="1"/>
  <c r="K53" i="1"/>
  <c r="J53" i="1"/>
  <c r="I53" i="1"/>
  <c r="H53" i="1"/>
  <c r="G53" i="1"/>
  <c r="F53" i="1"/>
  <c r="E53" i="1"/>
  <c r="D53" i="1"/>
  <c r="C53" i="1"/>
  <c r="B53" i="1"/>
  <c r="L51" i="1"/>
  <c r="K51" i="1"/>
  <c r="J51" i="1"/>
  <c r="I51" i="1"/>
  <c r="H51" i="1"/>
  <c r="G51" i="1"/>
  <c r="F51" i="1"/>
  <c r="E51" i="1"/>
  <c r="D51" i="1"/>
  <c r="C51" i="1"/>
  <c r="B51" i="1"/>
  <c r="A51" i="1"/>
  <c r="L50" i="1"/>
  <c r="K50" i="1"/>
  <c r="J50" i="1"/>
  <c r="I50" i="1"/>
  <c r="H50" i="1"/>
  <c r="G50" i="1"/>
  <c r="F50" i="1"/>
  <c r="E50" i="1"/>
  <c r="D50" i="1"/>
  <c r="C50" i="1"/>
  <c r="B50" i="1"/>
  <c r="L48" i="1"/>
  <c r="K48" i="1"/>
  <c r="J48" i="1"/>
  <c r="I48" i="1"/>
  <c r="H48" i="1"/>
  <c r="G48" i="1"/>
  <c r="F48" i="1"/>
  <c r="E48" i="1"/>
  <c r="D48" i="1"/>
  <c r="C48" i="1"/>
  <c r="B48" i="1"/>
  <c r="A48" i="1"/>
  <c r="L47" i="1"/>
  <c r="K47" i="1"/>
  <c r="J47" i="1"/>
  <c r="I47" i="1"/>
  <c r="H47" i="1"/>
  <c r="G47" i="1"/>
  <c r="F47" i="1"/>
  <c r="E47" i="1"/>
  <c r="D47" i="1"/>
  <c r="C47" i="1"/>
  <c r="B47" i="1"/>
  <c r="L36" i="1"/>
  <c r="K36" i="1"/>
  <c r="I36" i="1"/>
  <c r="H36" i="1"/>
  <c r="G36" i="1"/>
  <c r="F36" i="1"/>
  <c r="C36" i="1"/>
  <c r="B36" i="1"/>
  <c r="L34" i="1"/>
  <c r="K34" i="1"/>
  <c r="I34" i="1"/>
  <c r="H34" i="1"/>
  <c r="G34" i="1"/>
  <c r="F34" i="1"/>
  <c r="C34" i="1"/>
  <c r="B34" i="1"/>
  <c r="H26" i="1"/>
  <c r="I26" i="1"/>
  <c r="K26" i="1"/>
  <c r="L26" i="1"/>
  <c r="G27" i="1"/>
  <c r="H27" i="1"/>
  <c r="I27" i="1"/>
  <c r="J27" i="1"/>
  <c r="K27" i="1"/>
  <c r="L27" i="1"/>
  <c r="E26" i="1"/>
  <c r="F26" i="1"/>
  <c r="D27" i="1"/>
  <c r="E27" i="1"/>
  <c r="F27" i="1"/>
  <c r="K24" i="1"/>
  <c r="L24" i="1"/>
  <c r="J25" i="1"/>
  <c r="K25" i="1"/>
  <c r="L25" i="1"/>
  <c r="H24" i="1"/>
  <c r="I24" i="1"/>
  <c r="G25" i="1"/>
  <c r="H25" i="1"/>
  <c r="I25" i="1"/>
  <c r="F25" i="1"/>
  <c r="E25" i="1"/>
  <c r="D25" i="1"/>
  <c r="F24" i="1"/>
  <c r="E24" i="1"/>
  <c r="L22" i="1"/>
  <c r="K22" i="1"/>
  <c r="J22" i="1"/>
  <c r="I22" i="1"/>
  <c r="H22" i="1"/>
  <c r="G22" i="1"/>
  <c r="F22" i="1"/>
  <c r="E22" i="1"/>
  <c r="D22" i="1"/>
  <c r="L21" i="1"/>
  <c r="K21" i="1"/>
  <c r="J21" i="1"/>
  <c r="I21" i="1"/>
  <c r="H21" i="1"/>
  <c r="G21" i="1"/>
  <c r="F21" i="1"/>
  <c r="E21" i="1"/>
  <c r="K13" i="1"/>
  <c r="J13" i="1"/>
  <c r="I13" i="1"/>
  <c r="G13" i="1"/>
  <c r="F13" i="1"/>
  <c r="E13" i="1"/>
  <c r="D13" i="1"/>
  <c r="C13" i="1"/>
  <c r="G12" i="1"/>
  <c r="F12" i="1"/>
  <c r="E12" i="1"/>
  <c r="D12" i="1"/>
  <c r="H10" i="1"/>
  <c r="G10" i="1"/>
  <c r="F10" i="1"/>
  <c r="E10" i="1"/>
  <c r="D10" i="1"/>
  <c r="H11" i="1"/>
  <c r="G11" i="1"/>
  <c r="F11" i="1"/>
  <c r="E11" i="1"/>
  <c r="D11" i="1"/>
  <c r="L9" i="1"/>
  <c r="K9" i="1"/>
  <c r="J9" i="1"/>
  <c r="I9" i="1"/>
  <c r="H9" i="1"/>
  <c r="G9" i="1"/>
  <c r="F9" i="1"/>
  <c r="E9" i="1"/>
  <c r="D9" i="1"/>
  <c r="C9" i="1"/>
  <c r="L8" i="1"/>
  <c r="K8" i="1"/>
  <c r="J8" i="1"/>
  <c r="I8" i="1"/>
  <c r="H8" i="1"/>
  <c r="G8" i="1"/>
  <c r="F8" i="1"/>
  <c r="E8" i="1"/>
  <c r="D8" i="1"/>
  <c r="J7" i="11"/>
  <c r="J8" i="11"/>
  <c r="J9" i="11"/>
  <c r="J10" i="11"/>
  <c r="J11" i="11"/>
  <c r="J12" i="11"/>
  <c r="J13" i="11"/>
  <c r="J14" i="11"/>
  <c r="J15" i="11"/>
  <c r="J16" i="11"/>
  <c r="J17" i="11"/>
  <c r="J18" i="11"/>
  <c r="J19" i="11"/>
  <c r="J20" i="11"/>
  <c r="J21" i="11"/>
  <c r="J22" i="11"/>
  <c r="J23" i="11"/>
  <c r="K5" i="11"/>
  <c r="J5" i="11"/>
  <c r="J6" i="11" l="1"/>
  <c r="J4" i="11"/>
  <c r="J12" i="1" s="1"/>
  <c r="D14" i="1" l="1"/>
  <c r="L11" i="1"/>
  <c r="J11" i="1"/>
  <c r="K11" i="1"/>
  <c r="L10" i="1"/>
  <c r="K10" i="1"/>
  <c r="F14" i="1"/>
  <c r="F15" i="1"/>
  <c r="E15" i="1"/>
  <c r="L14" i="1"/>
  <c r="F19" i="1"/>
  <c r="G14" i="1"/>
  <c r="D15" i="1"/>
  <c r="K14" i="1"/>
  <c r="L15" i="1"/>
  <c r="I15" i="1"/>
  <c r="K15" i="1"/>
  <c r="H15" i="1"/>
  <c r="I14" i="1"/>
  <c r="C15" i="1"/>
  <c r="J15" i="1"/>
  <c r="J14" i="1"/>
  <c r="G15" i="1"/>
  <c r="H14" i="1"/>
  <c r="E14" i="1"/>
  <c r="E20" i="1"/>
  <c r="J19" i="1"/>
  <c r="D20" i="1"/>
  <c r="K19" i="1"/>
  <c r="L19" i="1"/>
  <c r="J20" i="1"/>
  <c r="G19" i="1"/>
  <c r="I20" i="1"/>
  <c r="E19" i="1"/>
  <c r="L20" i="1"/>
  <c r="H20" i="1"/>
  <c r="H19" i="1"/>
  <c r="K20" i="1"/>
  <c r="G20" i="1"/>
  <c r="F20" i="1"/>
  <c r="I19" i="1"/>
  <c r="L18" i="1"/>
  <c r="K18" i="1"/>
  <c r="F18" i="1"/>
  <c r="H17" i="1"/>
  <c r="F17" i="1"/>
  <c r="J17" i="1"/>
  <c r="D18" i="1"/>
  <c r="J18" i="1"/>
  <c r="H18" i="1"/>
  <c r="L17" i="1"/>
  <c r="I18" i="1"/>
  <c r="G17" i="1"/>
  <c r="E17" i="1"/>
  <c r="G18" i="1"/>
  <c r="I17" i="1"/>
  <c r="K17" i="1"/>
  <c r="E18"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L2" authorId="0" shapeId="0" xr:uid="{6A977704-47E1-46F4-9DD2-3CF2777A6D67}">
      <text>
        <r>
          <rPr>
            <b/>
            <sz val="10"/>
            <color indexed="81"/>
            <rFont val="MS P ゴシック"/>
            <family val="3"/>
            <charset val="128"/>
          </rPr>
          <t>このセルにデータNo.を入力すると、作成用シートの内容が自動的に転記されます。</t>
        </r>
      </text>
    </comment>
    <comment ref="I3" authorId="0" shapeId="0" xr:uid="{9BDAD487-0E0D-4ACB-994A-F88E0738BC35}">
      <text>
        <r>
          <rPr>
            <sz val="10"/>
            <color indexed="81"/>
            <rFont val="BIZ UDPゴシック"/>
            <family val="3"/>
            <charset val="128"/>
          </rPr>
          <t>初めて使用する場合や施設名、住所等が変更になった際に、作成用シートの１行目に入力してください。</t>
        </r>
      </text>
    </comment>
  </commentList>
</comments>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<sst xmlns="http://schemas.openxmlformats.org/spreadsheetml/2006/main" count="200" uniqueCount="183">
  <si>
    <t>救急連絡シート</t>
    <rPh sb="0" eb="4">
      <t>キュウキュウレンラク</t>
    </rPh>
    <phoneticPr fontId="1"/>
  </si>
  <si>
    <t>施設名</t>
    <rPh sb="0" eb="3">
      <t>シセツメイ</t>
    </rPh>
    <phoneticPr fontId="1"/>
  </si>
  <si>
    <t>住　所</t>
    <rPh sb="0" eb="1">
      <t>ジュウ</t>
    </rPh>
    <rPh sb="2" eb="3">
      <t>ショ</t>
    </rPh>
    <phoneticPr fontId="1"/>
  </si>
  <si>
    <t>T E L</t>
    <phoneticPr fontId="1"/>
  </si>
  <si>
    <t>作成日</t>
    <rPh sb="0" eb="3">
      <t>サクセイビ</t>
    </rPh>
    <phoneticPr fontId="1"/>
  </si>
  <si>
    <t>作成者</t>
    <rPh sb="0" eb="3">
      <t>サクセイシャ</t>
    </rPh>
    <phoneticPr fontId="1"/>
  </si>
  <si>
    <t>氏名</t>
    <rPh sb="0" eb="2">
      <t>ふりがな</t>
    </rPh>
    <phoneticPr fontId="6" type="Hiragana" alignment="distributed"/>
  </si>
  <si>
    <t>性別</t>
    <rPh sb="0" eb="2">
      <t>せいべつ</t>
    </rPh>
    <phoneticPr fontId="6" type="Hiragana" alignment="distributed"/>
  </si>
  <si>
    <t>住所</t>
    <rPh sb="0" eb="1">
      <t>ジュウ</t>
    </rPh>
    <rPh sb="1" eb="2">
      <t>ショ</t>
    </rPh>
    <phoneticPr fontId="1"/>
  </si>
  <si>
    <t>生年月日</t>
    <rPh sb="0" eb="4">
      <t>せいねんがっぴ</t>
    </rPh>
    <phoneticPr fontId="6" type="Hiragana" alignment="distributed"/>
  </si>
  <si>
    <t>連絡先</t>
    <rPh sb="0" eb="3">
      <t>れんらくさき</t>
    </rPh>
    <phoneticPr fontId="6" type="Hiragana" alignment="distributed"/>
  </si>
  <si>
    <t>電話番号</t>
    <rPh sb="0" eb="4">
      <t>でんわばんごう</t>
    </rPh>
    <phoneticPr fontId="6" type="Hiragana" alignment="distributed"/>
  </si>
  <si>
    <t>　◆医療情報</t>
    <rPh sb="2" eb="6">
      <t>いりょうじょうほう</t>
    </rPh>
    <phoneticPr fontId="6" type="Hiragana" alignment="distributed"/>
  </si>
  <si>
    <t>現在治療中の</t>
    <rPh sb="0" eb="5">
      <t>げんざいちりょうちゅう</t>
    </rPh>
    <phoneticPr fontId="6" type="Hiragana" alignment="distributed"/>
  </si>
  <si>
    <t>病　　気</t>
    <rPh sb="0" eb="1">
      <t>やまい</t>
    </rPh>
    <rPh sb="3" eb="4">
      <t>き</t>
    </rPh>
    <phoneticPr fontId="6" type="Hiragana" alignment="distributed"/>
  </si>
  <si>
    <t>過去に医師から</t>
    <rPh sb="0" eb="2">
      <t>かこ</t>
    </rPh>
    <rPh sb="3" eb="5">
      <t>いし</t>
    </rPh>
    <phoneticPr fontId="6" type="Hiragana" alignment="distributed"/>
  </si>
  <si>
    <t>言われた病気</t>
    <rPh sb="0" eb="1">
      <t>い</t>
    </rPh>
    <rPh sb="4" eb="6">
      <t>びょうき</t>
    </rPh>
    <phoneticPr fontId="6" type="Hiragana" alignment="distributed"/>
  </si>
  <si>
    <t>服用している薬</t>
    <rPh sb="0" eb="2">
      <t>ふくよう</t>
    </rPh>
    <rPh sb="6" eb="7">
      <t>くすり</t>
    </rPh>
    <phoneticPr fontId="6" type="Hiragana" alignment="distributed"/>
  </si>
  <si>
    <t>かかりつけ</t>
    <phoneticPr fontId="6" type="Hiragana" alignment="distributed"/>
  </si>
  <si>
    <t>又は</t>
    <rPh sb="0" eb="1">
      <t>また</t>
    </rPh>
    <phoneticPr fontId="6" type="Hiragana" alignment="distributed"/>
  </si>
  <si>
    <t>協力医療機関等</t>
    <rPh sb="0" eb="7">
      <t>きょうりょくいりょうきかんとう</t>
    </rPh>
    <phoneticPr fontId="6" type="Hiragana" alignment="distributed"/>
  </si>
  <si>
    <t>医療機関名</t>
    <rPh sb="0" eb="5">
      <t>いりょうきかんめい</t>
    </rPh>
    <phoneticPr fontId="6" type="Hiragana" alignment="distributed"/>
  </si>
  <si>
    <t>主治医氏名（診療科目）</t>
    <rPh sb="0" eb="5">
      <t>しゅじいしめい</t>
    </rPh>
    <rPh sb="6" eb="10">
      <t>しんりょうかもく</t>
    </rPh>
    <phoneticPr fontId="6" type="Hiragana" alignment="distributed"/>
  </si>
  <si>
    <t>緊急連絡先</t>
    <rPh sb="0" eb="5">
      <t>きんきゅうれんらくさき</t>
    </rPh>
    <phoneticPr fontId="6" type="Hiragana" alignment="distributed"/>
  </si>
  <si>
    <t>　◆普段の生活</t>
    <rPh sb="2" eb="4">
      <t>ふだん</t>
    </rPh>
    <rPh sb="5" eb="7">
      <t>せいかつ</t>
    </rPh>
    <phoneticPr fontId="6" type="Hiragana" alignment="distributed"/>
  </si>
  <si>
    <t>介護区分</t>
    <rPh sb="0" eb="4">
      <t>かいごくぶん</t>
    </rPh>
    <phoneticPr fontId="6" type="Hiragana" alignment="distributed"/>
  </si>
  <si>
    <t>会話</t>
    <rPh sb="0" eb="2">
      <t>かいわ</t>
    </rPh>
    <phoneticPr fontId="6" type="Hiragana" alignment="distributed"/>
  </si>
  <si>
    <t>　◆緊急時連絡先</t>
    <rPh sb="2" eb="8">
      <t>きんきゅうじれんらくさき</t>
    </rPh>
    <phoneticPr fontId="6" type="Hiragana" alignment="distributed"/>
  </si>
  <si>
    <t>氏名</t>
    <rPh sb="0" eb="2">
      <t>しめい</t>
    </rPh>
    <phoneticPr fontId="6" type="Hiragana" alignment="distributed"/>
  </si>
  <si>
    <t>続柄</t>
    <rPh sb="0" eb="2">
      <t>ぞくがら</t>
    </rPh>
    <phoneticPr fontId="6" type="Hiragana" alignment="distributed"/>
  </si>
  <si>
    <t>住所</t>
    <rPh sb="0" eb="2">
      <t>じゅうしょ</t>
    </rPh>
    <phoneticPr fontId="6" type="Hiragana" alignment="distributed"/>
  </si>
  <si>
    <t>　※救急搬送終了後に、同乗の施設職員に返却、又は家族、搬送先医療機関へお渡しします。</t>
    <rPh sb="2" eb="9">
      <t>きゅうきゅうはんそうしゅうりょうご</t>
    </rPh>
    <rPh sb="11" eb="13">
      <t>どうじょう</t>
    </rPh>
    <rPh sb="14" eb="18">
      <t>しせつしょくいん</t>
    </rPh>
    <rPh sb="19" eb="21">
      <t>へんきゃく</t>
    </rPh>
    <rPh sb="22" eb="23">
      <t>また</t>
    </rPh>
    <rPh sb="24" eb="26">
      <t>かぞく</t>
    </rPh>
    <rPh sb="27" eb="34">
      <t>はんそうさきいりょうきかん</t>
    </rPh>
    <rPh sb="36" eb="37">
      <t>わた</t>
    </rPh>
    <phoneticPr fontId="6" type="Hiragana" alignment="distributed"/>
  </si>
  <si>
    <t>救急要請の状況</t>
    <rPh sb="0" eb="4">
      <t>きゅうきゅうようせい</t>
    </rPh>
    <rPh sb="5" eb="7">
      <t>じょうきょう</t>
    </rPh>
    <phoneticPr fontId="6" type="Hiragana" alignment="distributed"/>
  </si>
  <si>
    <t>※救急要請時に、時間がある場合は記載してください。</t>
    <rPh sb="1" eb="6">
      <t>きゅうきゅうようせいじ</t>
    </rPh>
    <rPh sb="8" eb="10">
      <t>じかん</t>
    </rPh>
    <rPh sb="13" eb="15">
      <t>ばあい</t>
    </rPh>
    <rPh sb="16" eb="18">
      <t>きさい</t>
    </rPh>
    <phoneticPr fontId="6" type="Hiragana" alignment="distributed"/>
  </si>
  <si>
    <t>　いつ・・・</t>
    <phoneticPr fontId="6" type="Hiragana" alignment="distributed"/>
  </si>
  <si>
    <t>　どこで・・・</t>
    <phoneticPr fontId="6" type="Hiragana" alignment="distributed"/>
  </si>
  <si>
    <t>　何をしているとき・・・</t>
    <rPh sb="1" eb="2">
      <t>なに</t>
    </rPh>
    <phoneticPr fontId="6" type="Hiragana" alignment="distributed"/>
  </si>
  <si>
    <t>　どうなった・・・</t>
    <phoneticPr fontId="6" type="Hiragana" alignment="distributed"/>
  </si>
  <si>
    <t>直近のバイタルサイン</t>
    <rPh sb="0" eb="2">
      <t>ちょっきん</t>
    </rPh>
    <phoneticPr fontId="6" type="Hiragana" alignment="distributed"/>
  </si>
  <si>
    <t>測定時間</t>
    <rPh sb="0" eb="4">
      <t>そくていじかん</t>
    </rPh>
    <phoneticPr fontId="6" type="Hiragana" alignment="distributed"/>
  </si>
  <si>
    <t>意識</t>
    <rPh sb="0" eb="2">
      <t>いしき</t>
    </rPh>
    <phoneticPr fontId="6" type="Hiragana" alignment="distributed"/>
  </si>
  <si>
    <t>呼吸数</t>
    <rPh sb="0" eb="3">
      <t>こきゅうすう</t>
    </rPh>
    <phoneticPr fontId="6" type="Hiragana" alignment="distributed"/>
  </si>
  <si>
    <t>血圧</t>
    <rPh sb="0" eb="2">
      <t>けつあつ</t>
    </rPh>
    <phoneticPr fontId="6" type="Hiragana" alignment="distributed"/>
  </si>
  <si>
    <t>脈拍数</t>
    <rPh sb="0" eb="3">
      <t>みゃくはくすう</t>
    </rPh>
    <phoneticPr fontId="6" type="Hiragana" alignment="distributed"/>
  </si>
  <si>
    <t>体温</t>
    <rPh sb="0" eb="2">
      <t>たいおん</t>
    </rPh>
    <phoneticPr fontId="6" type="Hiragana" alignment="distributed"/>
  </si>
  <si>
    <t>瞳孔</t>
    <rPh sb="0" eb="2">
      <t>どうこう</t>
    </rPh>
    <phoneticPr fontId="6" type="Hiragana" alignment="distributed"/>
  </si>
  <si>
    <t>回／分</t>
    <rPh sb="0" eb="1">
      <t>かい</t>
    </rPh>
    <rPh sb="2" eb="3">
      <t>ふん</t>
    </rPh>
    <phoneticPr fontId="6" type="Hiragana" alignment="distributed"/>
  </si>
  <si>
    <t>mmHg</t>
    <phoneticPr fontId="6" type="Hiragana" alignment="distributed"/>
  </si>
  <si>
    <t>℃</t>
    <phoneticPr fontId="6" type="Hiragana" alignment="distributed"/>
  </si>
  <si>
    <t>％</t>
    <phoneticPr fontId="6" type="Hiragana" alignment="distributed"/>
  </si>
  <si>
    <t>現在、実施した処置・薬剤など</t>
    <rPh sb="0" eb="2">
      <t>げんざい</t>
    </rPh>
    <rPh sb="3" eb="5">
      <t>じっし</t>
    </rPh>
    <rPh sb="7" eb="9">
      <t>しょち</t>
    </rPh>
    <rPh sb="10" eb="12">
      <t>やくざい</t>
    </rPh>
    <phoneticPr fontId="6" type="Hiragana" alignment="distributed"/>
  </si>
  <si>
    <t>その他、救急隊に伝えたいこと（蘇生処置をしないでほしい〈DNAR〉※の話し合い等）</t>
    <rPh sb="2" eb="3">
      <t>た</t>
    </rPh>
    <rPh sb="4" eb="7">
      <t>きゅうきゅうたい</t>
    </rPh>
    <rPh sb="8" eb="9">
      <t>つた</t>
    </rPh>
    <rPh sb="15" eb="19">
      <t>そせいしょち</t>
    </rPh>
    <rPh sb="35" eb="36">
      <t>はな</t>
    </rPh>
    <rPh sb="37" eb="38">
      <t>あ</t>
    </rPh>
    <rPh sb="39" eb="40">
      <t>とう</t>
    </rPh>
    <phoneticPr fontId="6" type="Hiragana" alignment="distributed"/>
  </si>
  <si>
    <r>
      <rPr>
        <sz val="11"/>
        <color theme="0" tint="-0.14999847407452621"/>
        <rFont val="BIZ UDPゴシック"/>
        <family val="3"/>
        <charset val="128"/>
      </rPr>
      <t>※</t>
    </r>
    <r>
      <rPr>
        <sz val="11"/>
        <color theme="1"/>
        <rFont val="BIZ UDPゴシック"/>
        <family val="3"/>
        <charset val="128"/>
      </rPr>
      <t>状態が悪く処置を行わなければならない場合は、処置を優先してください。</t>
    </r>
    <rPh sb="1" eb="3">
      <t>じょうたい</t>
    </rPh>
    <rPh sb="4" eb="5">
      <t>わる</t>
    </rPh>
    <rPh sb="6" eb="8">
      <t>しょち</t>
    </rPh>
    <rPh sb="9" eb="10">
      <t>おこな</t>
    </rPh>
    <rPh sb="19" eb="21">
      <t>ばあい</t>
    </rPh>
    <rPh sb="23" eb="25">
      <t>しょち</t>
    </rPh>
    <rPh sb="26" eb="28">
      <t>ゆうせん</t>
    </rPh>
    <phoneticPr fontId="6" type="Hiragana" alignment="distributed"/>
  </si>
  <si>
    <t>S p O 2</t>
    <phoneticPr fontId="6" type="Hiragana" alignment="distributed"/>
  </si>
  <si>
    <t>　※DNARの意思表示があった場合でも、救急隊は消防法等に基づき、必要な応急処置を実施して医療機関</t>
    <rPh sb="7" eb="11">
      <t>いしひょうじ</t>
    </rPh>
    <rPh sb="15" eb="17">
      <t>ばあい</t>
    </rPh>
    <rPh sb="20" eb="23">
      <t>きゅうきゅうたい</t>
    </rPh>
    <rPh sb="24" eb="28">
      <t>しょうぼうほうとう</t>
    </rPh>
    <rPh sb="29" eb="30">
      <t>もと</t>
    </rPh>
    <rPh sb="33" eb="35">
      <t>ひつよう</t>
    </rPh>
    <rPh sb="36" eb="40">
      <t>おうきゅうしょち</t>
    </rPh>
    <rPh sb="41" eb="43">
      <t>じっし</t>
    </rPh>
    <rPh sb="45" eb="49">
      <t>いりょうきかん</t>
    </rPh>
    <phoneticPr fontId="6" type="Hiragana" alignment="distributed"/>
  </si>
  <si>
    <r>
      <t>　</t>
    </r>
    <r>
      <rPr>
        <sz val="10"/>
        <color theme="0"/>
        <rFont val="BIZ UDPゴシック"/>
        <family val="3"/>
        <charset val="128"/>
      </rPr>
      <t>※</t>
    </r>
    <r>
      <rPr>
        <sz val="10"/>
        <color theme="1"/>
        <rFont val="BIZ UDPゴシック"/>
        <family val="3"/>
        <charset val="128"/>
      </rPr>
      <t>に搬送します。</t>
    </r>
    <rPh sb="3" eb="5">
      <t>はんそう</t>
    </rPh>
    <phoneticPr fontId="6" type="Hiragana" alignment="distributed"/>
  </si>
  <si>
    <t>データ№</t>
    <phoneticPr fontId="1"/>
  </si>
  <si>
    <t>住所</t>
    <rPh sb="0" eb="2">
      <t>ジュウショ</t>
    </rPh>
    <phoneticPr fontId="1"/>
  </si>
  <si>
    <t>電話番号</t>
    <rPh sb="0" eb="4">
      <t>デンワバンゴウ</t>
    </rPh>
    <phoneticPr fontId="1"/>
  </si>
  <si>
    <t>対象者住所</t>
    <rPh sb="0" eb="3">
      <t>タイショウシャ</t>
    </rPh>
    <rPh sb="3" eb="5">
      <t>ジュウショ</t>
    </rPh>
    <phoneticPr fontId="1"/>
  </si>
  <si>
    <t>対象者氏名（漢字）</t>
    <rPh sb="0" eb="3">
      <t>タイショウシャ</t>
    </rPh>
    <rPh sb="3" eb="5">
      <t>シメイ</t>
    </rPh>
    <rPh sb="6" eb="8">
      <t>カンジ</t>
    </rPh>
    <phoneticPr fontId="1"/>
  </si>
  <si>
    <t>対象者性別</t>
    <rPh sb="0" eb="3">
      <t>タイショウシャ</t>
    </rPh>
    <rPh sb="3" eb="5">
      <t>セイベツ</t>
    </rPh>
    <phoneticPr fontId="1"/>
  </si>
  <si>
    <t>現在治療中の病気</t>
    <rPh sb="0" eb="5">
      <t>ゲンザイチリョウチュウ</t>
    </rPh>
    <rPh sb="6" eb="8">
      <t>ビョウキ</t>
    </rPh>
    <phoneticPr fontId="1"/>
  </si>
  <si>
    <t>現在服用している薬</t>
    <rPh sb="0" eb="4">
      <t>ゲンザイフクヨウ</t>
    </rPh>
    <rPh sb="8" eb="9">
      <t>クスリ</t>
    </rPh>
    <phoneticPr fontId="1"/>
  </si>
  <si>
    <t>かかりつけ又は協力医療機関等</t>
    <rPh sb="5" eb="6">
      <t>マタ</t>
    </rPh>
    <rPh sb="7" eb="14">
      <t>キョウリョクイリョウキカントウ</t>
    </rPh>
    <phoneticPr fontId="1"/>
  </si>
  <si>
    <t>医療機関名</t>
    <rPh sb="0" eb="5">
      <t>イリョウキカンメイ</t>
    </rPh>
    <phoneticPr fontId="1"/>
  </si>
  <si>
    <t>主治医氏名</t>
    <rPh sb="0" eb="5">
      <t>シュジイシメイ</t>
    </rPh>
    <phoneticPr fontId="1"/>
  </si>
  <si>
    <t>緊急連絡先</t>
    <rPh sb="0" eb="5">
      <t>キンキュウレンラクサキ</t>
    </rPh>
    <phoneticPr fontId="1"/>
  </si>
  <si>
    <t>主治医氏名②</t>
    <rPh sb="0" eb="5">
      <t>シュジイシメイ</t>
    </rPh>
    <phoneticPr fontId="1"/>
  </si>
  <si>
    <t>緊急連絡先②</t>
    <rPh sb="0" eb="5">
      <t>キンキュウレンラクサキ</t>
    </rPh>
    <phoneticPr fontId="1"/>
  </si>
  <si>
    <t>介護区分</t>
    <rPh sb="0" eb="4">
      <t>カイゴクブン</t>
    </rPh>
    <phoneticPr fontId="1"/>
  </si>
  <si>
    <t>会話</t>
    <rPh sb="0" eb="2">
      <t>カイワ</t>
    </rPh>
    <phoneticPr fontId="1"/>
  </si>
  <si>
    <t>歩行</t>
    <rPh sb="0" eb="2">
      <t>ホコウ</t>
    </rPh>
    <phoneticPr fontId="1"/>
  </si>
  <si>
    <t>食事</t>
    <rPh sb="0" eb="2">
      <t>ショクジ</t>
    </rPh>
    <phoneticPr fontId="1"/>
  </si>
  <si>
    <t>緊急時連絡先（医療機関等以外）</t>
    <rPh sb="0" eb="3">
      <t>キンキュウジ</t>
    </rPh>
    <rPh sb="3" eb="6">
      <t>レンラクサキ</t>
    </rPh>
    <rPh sb="7" eb="12">
      <t>イリョウキカントウ</t>
    </rPh>
    <rPh sb="12" eb="14">
      <t>イガイ</t>
    </rPh>
    <phoneticPr fontId="1"/>
  </si>
  <si>
    <t>氏名</t>
    <rPh sb="0" eb="2">
      <t>シメイ</t>
    </rPh>
    <phoneticPr fontId="1"/>
  </si>
  <si>
    <t>続柄</t>
    <rPh sb="0" eb="2">
      <t>ゾクガラ</t>
    </rPh>
    <phoneticPr fontId="1"/>
  </si>
  <si>
    <t>いつのことか</t>
    <phoneticPr fontId="1"/>
  </si>
  <si>
    <t>どこでおきたか</t>
    <phoneticPr fontId="1"/>
  </si>
  <si>
    <t>何をしているときか</t>
    <rPh sb="0" eb="1">
      <t>ナニ</t>
    </rPh>
    <phoneticPr fontId="1"/>
  </si>
  <si>
    <t>どうなったのか</t>
    <phoneticPr fontId="1"/>
  </si>
  <si>
    <t>救急要請時の状況（処置を優先してください）</t>
    <rPh sb="0" eb="5">
      <t>キュウキュウヨウセイジ</t>
    </rPh>
    <rPh sb="6" eb="8">
      <t>ジョウキョウ</t>
    </rPh>
    <rPh sb="9" eb="11">
      <t>ショチ</t>
    </rPh>
    <rPh sb="12" eb="14">
      <t>ユウセン</t>
    </rPh>
    <phoneticPr fontId="1"/>
  </si>
  <si>
    <t>直近のバイタルサイン</t>
    <rPh sb="0" eb="2">
      <t>チョッキン</t>
    </rPh>
    <phoneticPr fontId="1"/>
  </si>
  <si>
    <t>測定時間</t>
    <rPh sb="0" eb="4">
      <t>ソクテイジカン</t>
    </rPh>
    <phoneticPr fontId="1"/>
  </si>
  <si>
    <t>意識</t>
    <rPh sb="0" eb="2">
      <t>イシキ</t>
    </rPh>
    <phoneticPr fontId="1"/>
  </si>
  <si>
    <t>呼吸数</t>
    <rPh sb="0" eb="3">
      <t>コキュウスウ</t>
    </rPh>
    <phoneticPr fontId="1"/>
  </si>
  <si>
    <t>脈拍数</t>
    <rPh sb="0" eb="3">
      <t>ミャクハクスウ</t>
    </rPh>
    <phoneticPr fontId="1"/>
  </si>
  <si>
    <t>血圧</t>
    <rPh sb="0" eb="2">
      <t>ケツアツ</t>
    </rPh>
    <phoneticPr fontId="1"/>
  </si>
  <si>
    <t>体温</t>
    <rPh sb="0" eb="2">
      <t>タイオン</t>
    </rPh>
    <phoneticPr fontId="1"/>
  </si>
  <si>
    <t>SpO2</t>
    <phoneticPr fontId="1"/>
  </si>
  <si>
    <t>瞳孔</t>
    <rPh sb="0" eb="2">
      <t>ドウコウ</t>
    </rPh>
    <phoneticPr fontId="1"/>
  </si>
  <si>
    <t>現在、実施した処置・薬剤等</t>
    <rPh sb="0" eb="2">
      <t>ゲンザイ</t>
    </rPh>
    <rPh sb="3" eb="5">
      <t>ジッシ</t>
    </rPh>
    <rPh sb="7" eb="9">
      <t>ショチ</t>
    </rPh>
    <rPh sb="10" eb="12">
      <t>ヤクザイ</t>
    </rPh>
    <rPh sb="12" eb="13">
      <t>トウ</t>
    </rPh>
    <phoneticPr fontId="1"/>
  </si>
  <si>
    <t>普段の生活状況</t>
    <rPh sb="0" eb="2">
      <t>フダン</t>
    </rPh>
    <rPh sb="3" eb="7">
      <t>セイカツジョウキョウ</t>
    </rPh>
    <phoneticPr fontId="1"/>
  </si>
  <si>
    <t>氏名②</t>
    <rPh sb="0" eb="2">
      <t>シメイ</t>
    </rPh>
    <phoneticPr fontId="1"/>
  </si>
  <si>
    <t>続柄②</t>
    <rPh sb="0" eb="2">
      <t>ゾクガラ</t>
    </rPh>
    <phoneticPr fontId="1"/>
  </si>
  <si>
    <t>住所②</t>
    <rPh sb="0" eb="2">
      <t>ジュウショ</t>
    </rPh>
    <phoneticPr fontId="1"/>
  </si>
  <si>
    <t>電話番号②</t>
    <rPh sb="0" eb="4">
      <t>デンワバンゴウ</t>
    </rPh>
    <phoneticPr fontId="1"/>
  </si>
  <si>
    <t>本人</t>
    <rPh sb="0" eb="2">
      <t>ホンニン</t>
    </rPh>
    <phoneticPr fontId="1"/>
  </si>
  <si>
    <t>家族</t>
    <rPh sb="0" eb="2">
      <t>カゾク</t>
    </rPh>
    <phoneticPr fontId="1"/>
  </si>
  <si>
    <t>ー</t>
    <phoneticPr fontId="1"/>
  </si>
  <si>
    <t>データNo.</t>
    <phoneticPr fontId="6" type="Hiragana" alignment="distributed"/>
  </si>
  <si>
    <t>施設職員（　　　　　　　　　　　）</t>
    <rPh sb="0" eb="4">
      <t>シセツショクイン</t>
    </rPh>
    <phoneticPr fontId="1"/>
  </si>
  <si>
    <t>救急　太郎</t>
    <rPh sb="0" eb="2">
      <t>キュウキュウ</t>
    </rPh>
    <rPh sb="3" eb="5">
      <t>タロウ</t>
    </rPh>
    <phoneticPr fontId="1"/>
  </si>
  <si>
    <t>きゅうきゅう　たろう</t>
    <phoneticPr fontId="1"/>
  </si>
  <si>
    <t>性別</t>
    <rPh sb="0" eb="2">
      <t>セイベツ</t>
    </rPh>
    <phoneticPr fontId="1"/>
  </si>
  <si>
    <t>男</t>
    <rPh sb="0" eb="1">
      <t>オトコ</t>
    </rPh>
    <phoneticPr fontId="1"/>
  </si>
  <si>
    <t>女</t>
    <rPh sb="0" eb="1">
      <t>オンナ</t>
    </rPh>
    <phoneticPr fontId="1"/>
  </si>
  <si>
    <t>今日の日付</t>
    <rPh sb="0" eb="2">
      <t>キョウ</t>
    </rPh>
    <rPh sb="3" eb="5">
      <t>ヒヅケ</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</si>
  <si>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</si>
  <si>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</si>
  <si>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</si>
  <si>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</si>
  <si>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</si>
  <si>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</si>
  <si>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</si>
  <si>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可能</t>
    <rPh sb="0" eb="1">
      <t>カ</t>
    </rPh>
    <rPh sb="1" eb="2">
      <t>ノウ</t>
    </rPh>
    <phoneticPr fontId="1"/>
  </si>
  <si>
    <t>不可</t>
    <rPh sb="0" eb="2">
      <t>フカ</t>
    </rPh>
    <phoneticPr fontId="1"/>
  </si>
  <si>
    <t>自力歩行</t>
    <rPh sb="0" eb="4">
      <t>ジリキホコウ</t>
    </rPh>
    <phoneticPr fontId="1"/>
  </si>
  <si>
    <t>補助歩行</t>
    <rPh sb="0" eb="4">
      <t>ホジョホコウ</t>
    </rPh>
    <phoneticPr fontId="1"/>
  </si>
  <si>
    <t>車椅子</t>
    <rPh sb="0" eb="3">
      <t>クルマイス</t>
    </rPh>
    <phoneticPr fontId="1"/>
  </si>
  <si>
    <t>寝たきり</t>
    <rPh sb="0" eb="1">
      <t>ネ</t>
    </rPh>
    <phoneticPr fontId="1"/>
  </si>
  <si>
    <t>経口</t>
    <rPh sb="0" eb="2">
      <t>ケイコウ</t>
    </rPh>
    <phoneticPr fontId="1"/>
  </si>
  <si>
    <t>補助経口</t>
    <rPh sb="0" eb="4">
      <t>ホジョケイコウ</t>
    </rPh>
    <phoneticPr fontId="1"/>
  </si>
  <si>
    <t>その他（　　　　　　　　　　　　）</t>
    <rPh sb="2" eb="3">
      <t>タ</t>
    </rPh>
    <phoneticPr fontId="1"/>
  </si>
  <si>
    <t>救急　花子</t>
    <rPh sb="0" eb="2">
      <t>キュウキュウ</t>
    </rPh>
    <rPh sb="3" eb="5">
      <t>ハナコ</t>
    </rPh>
    <phoneticPr fontId="1"/>
  </si>
  <si>
    <t>配偶者</t>
    <rPh sb="0" eb="3">
      <t>ハイグウシャ</t>
    </rPh>
    <phoneticPr fontId="1"/>
  </si>
  <si>
    <t>歳</t>
    <rPh sb="0" eb="1">
      <t>さい</t>
    </rPh>
    <phoneticPr fontId="6" type="Hiragana" alignment="distributed"/>
  </si>
  <si>
    <t>現在</t>
    <rPh sb="0" eb="2">
      <t>げんざい</t>
    </rPh>
    <phoneticPr fontId="6" type="Hiragana" alignment="distributed"/>
  </si>
  <si>
    <t>歩行状態</t>
    <rPh sb="0" eb="2">
      <t>ほこう</t>
    </rPh>
    <rPh sb="2" eb="4">
      <t>じょうたい</t>
    </rPh>
    <phoneticPr fontId="6" type="Hiragana" alignment="distributed"/>
  </si>
  <si>
    <t>食事状況</t>
    <rPh sb="0" eb="2">
      <t>しょくじ</t>
    </rPh>
    <rPh sb="2" eb="4">
      <t>じょうきょう</t>
    </rPh>
    <phoneticPr fontId="6" type="Hiragana" alignment="distributed"/>
  </si>
  <si>
    <t>清明</t>
    <rPh sb="0" eb="2">
      <t>セイメイ</t>
    </rPh>
    <phoneticPr fontId="1"/>
  </si>
  <si>
    <t>呼びかけに反応　あり</t>
    <rPh sb="0" eb="1">
      <t>ヨ</t>
    </rPh>
    <rPh sb="5" eb="7">
      <t>ハンノウ</t>
    </rPh>
    <phoneticPr fontId="1"/>
  </si>
  <si>
    <t>呼びかけに反応　無し</t>
    <rPh sb="0" eb="1">
      <t>ヨ</t>
    </rPh>
    <rPh sb="5" eb="7">
      <t>ハンノウ</t>
    </rPh>
    <rPh sb="8" eb="9">
      <t>ナ</t>
    </rPh>
    <phoneticPr fontId="1"/>
  </si>
  <si>
    <t>JCS</t>
    <phoneticPr fontId="6" type="Hiragana" alignment="distributed"/>
  </si>
  <si>
    <t>JCS</t>
    <phoneticPr fontId="1"/>
  </si>
  <si>
    <t>救急要請時に記入する（印刷後に直接記入してもよい）</t>
    <rPh sb="0" eb="5">
      <t>キュウキュウヨウセイジ</t>
    </rPh>
    <rPh sb="6" eb="8">
      <t>キニュウ</t>
    </rPh>
    <rPh sb="11" eb="14">
      <t>インサツゴ</t>
    </rPh>
    <rPh sb="15" eb="19">
      <t>チョクセツキニュウ</t>
    </rPh>
    <phoneticPr fontId="1"/>
  </si>
  <si>
    <t>事前に入力しておく（救急要請時に印刷用シートにNoを入れて、印刷する）</t>
    <rPh sb="0" eb="2">
      <t>ジゼン</t>
    </rPh>
    <rPh sb="3" eb="5">
      <t>ニュウリョク</t>
    </rPh>
    <rPh sb="10" eb="15">
      <t>キュウキュウヨウセイジ</t>
    </rPh>
    <rPh sb="16" eb="19">
      <t>インサツヨウ</t>
    </rPh>
    <rPh sb="26" eb="27">
      <t>イ</t>
    </rPh>
    <rPh sb="30" eb="32">
      <t>インサツ</t>
    </rPh>
    <phoneticPr fontId="1"/>
  </si>
  <si>
    <t>作成例</t>
    <rPh sb="0" eb="3">
      <t>サクセイレイ</t>
    </rPh>
    <phoneticPr fontId="1"/>
  </si>
  <si>
    <t>042－○○○－△△△△</t>
    <phoneticPr fontId="1"/>
  </si>
  <si>
    <t>▽△クリニック</t>
    <phoneticPr fontId="1"/>
  </si>
  <si>
    <t>▽△先生</t>
    <rPh sb="2" eb="4">
      <t>センセイ</t>
    </rPh>
    <phoneticPr fontId="1"/>
  </si>
  <si>
    <t>042-○○○-◇◇◇◇</t>
    <phoneticPr fontId="1"/>
  </si>
  <si>
    <t>042ｰ△△△-○○○○</t>
    <phoneticPr fontId="1"/>
  </si>
  <si>
    <t>090-□□□□-○○○○</t>
    <phoneticPr fontId="1"/>
  </si>
  <si>
    <t>相模原市ーー区ーー○－△－□</t>
    <rPh sb="0" eb="4">
      <t>サガミハラシ</t>
    </rPh>
    <rPh sb="6" eb="7">
      <t>ク</t>
    </rPh>
    <phoneticPr fontId="1"/>
  </si>
  <si>
    <t>津久井　花子</t>
    <rPh sb="0" eb="3">
      <t>ツクイ</t>
    </rPh>
    <rPh sb="4" eb="6">
      <t>ハナコ</t>
    </rPh>
    <phoneticPr fontId="1"/>
  </si>
  <si>
    <t>長女</t>
    <rPh sb="0" eb="2">
      <t>チョウジョ</t>
    </rPh>
    <phoneticPr fontId="1"/>
  </si>
  <si>
    <t>相模原市－区ーー○○○</t>
    <rPh sb="0" eb="4">
      <t>サガミハラシ</t>
    </rPh>
    <rPh sb="5" eb="6">
      <t>ク</t>
    </rPh>
    <phoneticPr fontId="1"/>
  </si>
  <si>
    <t>090-◇◇◇◇ｰ□□□□</t>
    <phoneticPr fontId="1"/>
  </si>
  <si>
    <t>施設の食堂で</t>
    <rPh sb="0" eb="2">
      <t>シセツ</t>
    </rPh>
    <rPh sb="3" eb="5">
      <t>ショクドウ</t>
    </rPh>
    <phoneticPr fontId="1"/>
  </si>
  <si>
    <t>夕食を食べている最中に</t>
    <rPh sb="0" eb="2">
      <t>ユウショク</t>
    </rPh>
    <rPh sb="3" eb="4">
      <t>タ</t>
    </rPh>
    <rPh sb="8" eb="10">
      <t>サイチュウ</t>
    </rPh>
    <phoneticPr fontId="1"/>
  </si>
  <si>
    <t>突然、意識がなくなった</t>
    <rPh sb="0" eb="2">
      <t>トツゼン</t>
    </rPh>
    <rPh sb="3" eb="5">
      <t>イシキ</t>
    </rPh>
    <phoneticPr fontId="1"/>
  </si>
  <si>
    <t>Ⅲ－100</t>
    <phoneticPr fontId="1"/>
  </si>
  <si>
    <t>100/60</t>
    <phoneticPr fontId="1"/>
  </si>
  <si>
    <t>左右3ミリ対光(+)</t>
    <rPh sb="0" eb="2">
      <t>サユウ</t>
    </rPh>
    <rPh sb="5" eb="7">
      <t>タイコウ</t>
    </rPh>
    <phoneticPr fontId="1"/>
  </si>
  <si>
    <t>酸素を2リットル投与して、SpO2は90％を維持</t>
    <rPh sb="0" eb="2">
      <t>サンソ</t>
    </rPh>
    <rPh sb="8" eb="10">
      <t>トウヨ</t>
    </rPh>
    <rPh sb="22" eb="24">
      <t>イジ</t>
    </rPh>
    <phoneticPr fontId="1"/>
  </si>
  <si>
    <t>昭和１０年１０月１０日</t>
    <rPh sb="0" eb="2">
      <t>ショウワ</t>
    </rPh>
    <phoneticPr fontId="1"/>
  </si>
  <si>
    <t>１７時３０分</t>
    <rPh sb="2" eb="3">
      <t>ジ</t>
    </rPh>
    <rPh sb="5" eb="6">
      <t>フン</t>
    </rPh>
    <phoneticPr fontId="1"/>
  </si>
  <si>
    <t>○月○日　○○時○○分頃</t>
    <rPh sb="1" eb="2">
      <t>ガツ</t>
    </rPh>
    <rPh sb="3" eb="4">
      <t>ニチ</t>
    </rPh>
    <rPh sb="7" eb="8">
      <t>ジ</t>
    </rPh>
    <rPh sb="10" eb="11">
      <t>フン</t>
    </rPh>
    <rPh sb="11" eb="12">
      <t>ゴロ</t>
    </rPh>
    <phoneticPr fontId="1"/>
  </si>
  <si>
    <t>対象者年齢　　　（入力不要）</t>
    <phoneticPr fontId="1"/>
  </si>
  <si>
    <t>対象者氏名　　ふりがな</t>
    <rPh sb="0" eb="3">
      <t>タイショウシャ</t>
    </rPh>
    <rPh sb="3" eb="5">
      <t>シメイ</t>
    </rPh>
    <phoneticPr fontId="1"/>
  </si>
  <si>
    <t>　※この救急連絡シートは、救急業務以外には使用しません。</t>
    <rPh sb="4" eb="6">
      <t>きゅうきゅう</t>
    </rPh>
    <rPh sb="6" eb="8">
      <t>れんらく</t>
    </rPh>
    <rPh sb="13" eb="19">
      <t>きゅうきゅうぎょうむいがい</t>
    </rPh>
    <rPh sb="21" eb="23">
      <t>しよう</t>
    </rPh>
    <phoneticPr fontId="6" type="Hiragana" alignment="distributed"/>
  </si>
  <si>
    <t>時間がある場合は、裏面に救急要請の状況や現在行った処置などを記録してください。</t>
    <rPh sb="0" eb="2">
      <t>じかん</t>
    </rPh>
    <rPh sb="5" eb="7">
      <t>ばあい</t>
    </rPh>
    <rPh sb="9" eb="11">
      <t>りめん</t>
    </rPh>
    <rPh sb="12" eb="14">
      <t>きゅうきゅう</t>
    </rPh>
    <rPh sb="14" eb="16">
      <t>ようせい</t>
    </rPh>
    <rPh sb="17" eb="19">
      <t>じょうきょう</t>
    </rPh>
    <rPh sb="20" eb="23">
      <t>げんざいおこな</t>
    </rPh>
    <rPh sb="25" eb="27">
      <t>しょち</t>
    </rPh>
    <rPh sb="30" eb="32">
      <t>きろく</t>
    </rPh>
    <phoneticPr fontId="6" type="Hiragana" alignment="distributed"/>
  </si>
  <si>
    <t>対象者　　　生年月日</t>
    <rPh sb="0" eb="3">
      <t>タイショウシャ</t>
    </rPh>
    <rPh sb="6" eb="10">
      <t>セイネンガッピ</t>
    </rPh>
    <phoneticPr fontId="1"/>
  </si>
  <si>
    <t>対象者　　　連絡先</t>
    <rPh sb="0" eb="3">
      <t>タイショウシャ</t>
    </rPh>
    <rPh sb="6" eb="9">
      <t>レンラクサキ</t>
    </rPh>
    <phoneticPr fontId="1"/>
  </si>
  <si>
    <t>その他、救急隊に伝えたい事　　　（蘇生処置をしないで欲しい〈DNAR〉の話し合い等）</t>
    <rPh sb="2" eb="3">
      <t>タ</t>
    </rPh>
    <rPh sb="4" eb="7">
      <t>キュウキュウタイ</t>
    </rPh>
    <rPh sb="8" eb="9">
      <t>ツタ</t>
    </rPh>
    <rPh sb="12" eb="13">
      <t>コト</t>
    </rPh>
    <rPh sb="17" eb="21">
      <t>ソセイショチ</t>
    </rPh>
    <rPh sb="26" eb="27">
      <t>ホ</t>
    </rPh>
    <rPh sb="36" eb="37">
      <t>ハナ</t>
    </rPh>
    <rPh sb="38" eb="39">
      <t>ア</t>
    </rPh>
    <rPh sb="40" eb="41">
      <t>トウ</t>
    </rPh>
    <phoneticPr fontId="1"/>
  </si>
  <si>
    <t>医療機関名②</t>
    <phoneticPr fontId="1"/>
  </si>
  <si>
    <t>年齢</t>
    <rPh sb="0" eb="2">
      <t>ねんれい</t>
    </rPh>
    <phoneticPr fontId="6" type="Hiragana" alignment="distributed"/>
  </si>
  <si>
    <t>○○○○総合病院</t>
    <rPh sb="4" eb="8">
      <t>ソウゴウビョウイン</t>
    </rPh>
    <phoneticPr fontId="1"/>
  </si>
  <si>
    <t>◇◇先生（○○科）</t>
    <rPh sb="2" eb="4">
      <t>センセイ</t>
    </rPh>
    <rPh sb="7" eb="8">
      <t>カ</t>
    </rPh>
    <phoneticPr fontId="1"/>
  </si>
  <si>
    <t>○○○○○・○○○○○○○・○○○　　　　複数ある場合は、全て記載</t>
    <rPh sb="21" eb="23">
      <t>フクスウ</t>
    </rPh>
    <rPh sb="25" eb="27">
      <t>バアイ</t>
    </rPh>
    <rPh sb="29" eb="30">
      <t>スベ</t>
    </rPh>
    <rPh sb="31" eb="33">
      <t>キサイ</t>
    </rPh>
    <phoneticPr fontId="1"/>
  </si>
  <si>
    <t>○○○・○○○○○○○・○○○○○○　　　　　　複数ある場合は、全て記載</t>
    <rPh sb="24" eb="26">
      <t>フクスウ</t>
    </rPh>
    <rPh sb="28" eb="30">
      <t>バアイ</t>
    </rPh>
    <rPh sb="32" eb="33">
      <t>スベ</t>
    </rPh>
    <rPh sb="34" eb="36">
      <t>キサイ</t>
    </rPh>
    <phoneticPr fontId="1"/>
  </si>
  <si>
    <t>○○○（○○○○）・○○○○○　　　　　複数ある場合は、全て記載</t>
    <rPh sb="20" eb="22">
      <t>フクスウ</t>
    </rPh>
    <rPh sb="24" eb="26">
      <t>バアイ</t>
    </rPh>
    <rPh sb="28" eb="29">
      <t>スベ</t>
    </rPh>
    <rPh sb="30" eb="32">
      <t>キサイ</t>
    </rPh>
    <phoneticPr fontId="1"/>
  </si>
  <si>
    <t>右耳が聞こえにくいので、左側からゆっくり話しかけてください。
かかりつけの〇〇病院の△△先生へ連絡済です。
救急隊から、搬送時に連絡が欲しいとのことです。
（連絡先：042-〇〇ｰ△△△△）</t>
    <phoneticPr fontId="1"/>
  </si>
  <si>
    <t>更新日</t>
    <rPh sb="0" eb="3">
      <t>コウシンビ</t>
    </rPh>
    <phoneticPr fontId="1"/>
  </si>
  <si>
    <t>更新日</t>
    <rPh sb="0" eb="3">
      <t>こうしんび</t>
    </rPh>
    <phoneticPr fontId="6" type="Hiragana" alignment="distributed"/>
  </si>
  <si>
    <t>作成者</t>
    <rPh sb="0" eb="3">
      <t>さくせいしゃ</t>
    </rPh>
    <phoneticPr fontId="6" type="Hiragana" alignment="distributed"/>
  </si>
  <si>
    <t>緊急時に慌てることのないように記入できるところは事前に記入しておきましょう</t>
    <rPh sb="0" eb="3">
      <t>きんきゅうじ</t>
    </rPh>
    <rPh sb="4" eb="5">
      <t>あわ</t>
    </rPh>
    <rPh sb="15" eb="17">
      <t>きにゅう</t>
    </rPh>
    <rPh sb="24" eb="26">
      <t>じぜん</t>
    </rPh>
    <rPh sb="27" eb="29">
      <t>きにゅう</t>
    </rPh>
    <phoneticPr fontId="6" type="Hiragana" alignment="distributed"/>
  </si>
  <si>
    <t>作成例</t>
    <rPh sb="0" eb="3">
      <t>さくせいれい</t>
    </rPh>
    <phoneticPr fontId="6" type="Hiragana" alignment="distributed"/>
  </si>
  <si>
    <t>施設名</t>
    <rPh sb="0" eb="3">
      <t>シセツメイ</t>
    </rPh>
    <phoneticPr fontId="1"/>
  </si>
  <si>
    <t>過去に医師から　　　  　言われた病気</t>
    <rPh sb="0" eb="2">
      <t>カコ</t>
    </rPh>
    <rPh sb="3" eb="5">
      <t>イシ</t>
    </rPh>
    <rPh sb="13" eb="14">
      <t>イ</t>
    </rPh>
    <rPh sb="17" eb="19">
      <t>ビョウキ</t>
    </rPh>
    <phoneticPr fontId="1"/>
  </si>
  <si>
    <t>施設電話番号</t>
    <rPh sb="0" eb="6">
      <t>シセツデンワバンゴウ</t>
    </rPh>
    <phoneticPr fontId="1"/>
  </si>
  <si>
    <t>施設住所</t>
    <rPh sb="0" eb="4">
      <t>シセツジュウショ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</si>
</sst>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_(&quot;¥&quot;* #,##0_);_(&quot;¥&quot;* \(#,##0\);_(&quot;¥&quot;* &quot;-&quot;_);_(@_)"/>
    <numFmt numFmtId="177" formatCode="[$]ggge&quot;年&quot;m&quot;月&quot;d&quot;日&quot;;@" x16r2:formatCode16="[$-ja-JP-x-gannen]ggge&quot;年&quot;m&quot;月&quot;d&quot;日&quot;;@"/>
    <numFmt numFmtId="178" formatCode="[$-411]ggge&quot;年&quot;m&quot;月&quot;d&quot;日&quot;;@"/>
    <numFmt numFmtId="179" formatCode="h&quot;時&quot;mm&quot;分&quot;;@"/>
  </numFmts>
  <fonts count="21">
    <font>
      <sz val="11"/>
      <color theme="1"/>
      <name val="游ゴシック"/>
      <family val="2"/>
      <charset val="128"/>
      <scheme val="minor"/>
    </font>
    <font>
      <sz val="6"/>
      <name val="游ゴシック"/>
      <family val="2"/>
      <charset val="128"/>
      <scheme val="minor"/>
    </font>
    <font>
      <b/>
      <sz val="24"/>
      <color theme="1"/>
      <name val="BIZ UDPゴシック"/>
      <family val="3"/>
      <charset val="128"/>
    </font>
    <font>
      <sz val="11"/>
      <color theme="1"/>
      <name val="BIZ UDPゴシック"/>
      <family val="3"/>
      <charset val="128"/>
    </font>
    <font>
      <sz val="10"/>
      <color theme="1"/>
      <name val="BIZ UDPゴシック"/>
      <family val="3"/>
      <charset val="128"/>
    </font>
    <font>
      <sz val="9"/>
      <color theme="1"/>
      <name val="BIZ UDPゴシック"/>
      <family val="3"/>
      <charset val="128"/>
    </font>
    <font>
      <sz val="6"/>
      <name val="BIZ UDPゴシック"/>
      <family val="2"/>
      <charset val="128"/>
    </font>
    <font>
      <b/>
      <sz val="11"/>
      <color theme="1"/>
      <name val="BIZ UDPゴシック"/>
      <family val="3"/>
      <charset val="128"/>
    </font>
    <font>
      <sz val="10"/>
      <color theme="0"/>
      <name val="BIZ UDPゴシック"/>
      <family val="3"/>
      <charset val="128"/>
    </font>
    <font>
      <sz val="11"/>
      <color theme="0" tint="-0.14999847407452621"/>
      <name val="BIZ UDPゴシック"/>
      <family val="3"/>
      <charset val="128"/>
    </font>
    <font>
      <sz val="8"/>
      <color theme="1"/>
      <name val="BIZ UDPゴシック"/>
      <family val="3"/>
      <charset val="128"/>
    </font>
    <font>
      <sz val="10"/>
      <color theme="1"/>
      <name val="BIZ UDゴシック"/>
      <family val="3"/>
      <charset val="128"/>
    </font>
    <font>
      <b/>
      <sz val="10"/>
      <color indexed="81"/>
      <name val="MS P ゴシック"/>
      <family val="3"/>
      <charset val="128"/>
    </font>
    <font>
      <b/>
      <sz val="20"/>
      <color rgb="FFFF0000"/>
      <name val="BIZ UDPゴシック"/>
      <family val="3"/>
      <charset val="128"/>
    </font>
    <font>
      <b/>
      <sz val="16"/>
      <color theme="1"/>
      <name val="BIZ UDPゴシック"/>
      <family val="3"/>
      <charset val="128"/>
    </font>
    <font>
      <b/>
      <sz val="10"/>
      <color theme="1"/>
      <name val="BIZ UDPゴシック"/>
      <family val="3"/>
      <charset val="128"/>
    </font>
    <font>
      <b/>
      <sz val="9"/>
      <color theme="1"/>
      <name val="BIZ UDPゴシック"/>
      <family val="3"/>
      <charset val="128"/>
    </font>
    <font>
      <b/>
      <sz val="12"/>
      <color theme="1"/>
      <name val="BIZ UDPゴシック"/>
      <family val="3"/>
      <charset val="128"/>
    </font>
    <font>
      <b/>
      <sz val="32"/>
      <color theme="0"/>
      <name val="BIZ UDPゴシック"/>
      <family val="3"/>
      <charset val="128"/>
    </font>
    <font>
      <b/>
      <sz val="11"/>
      <color theme="0"/>
      <name val="BIZ UDPゴシック"/>
      <family val="3"/>
      <charset val="128"/>
    </font>
    <font>
      <sz val="10"/>
      <color indexed="81"/>
      <name val="BIZ UDPゴシック"/>
      <family val="3"/>
      <charset val="128"/>
    </font>
  </fonts>
  <fills count="18">
    <fill>
      <patternFill patternType="none"/>
    </fill>
    <fill>
      <patternFill patternType="gray125"/>
    </fill>
    <fill>
      <patternFill patternType="solid">
        <fgColor theme="0" tint="-0.14999847407452621"/>
        <bgColor indexed="64"/>
      </patternFill>
    </fill>
    <fill>
      <patternFill patternType="solid">
        <fgColor rgb="FFFFC000"/>
        <bgColor indexed="64"/>
      </patternFill>
    </fill>
    <fill>
      <patternFill patternType="solid">
        <fgColor rgb="FF92D050"/>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theme="5" tint="0.59999389629810485"/>
        <bgColor indexed="64"/>
      </patternFill>
    </fill>
    <fill>
      <patternFill patternType="solid">
        <fgColor rgb="FF9999FF"/>
        <bgColor indexed="64"/>
      </patternFill>
    </fill>
    <fill>
      <patternFill patternType="solid">
        <fgColor rgb="FFFFFF00"/>
        <bgColor indexed="64"/>
      </patternFill>
    </fill>
    <fill>
      <patternFill patternType="solid">
        <fgColor rgb="FF3399FF"/>
        <bgColor indexed="64"/>
      </patternFill>
    </fill>
    <fill>
      <patternFill patternType="solid">
        <fgColor rgb="FFFFFF99"/>
        <bgColor indexed="64"/>
      </patternFill>
    </fill>
    <fill>
      <patternFill patternType="solid">
        <fgColor rgb="FFFF0000"/>
        <bgColor indexed="64"/>
      </patternFill>
    </fill>
    <fill>
      <patternFill patternType="solid">
        <fgColor rgb="FFFFFFCC"/>
        <bgColor indexed="64"/>
      </patternFill>
    </fill>
    <fill>
      <patternFill patternType="solid">
        <fgColor rgb="FFFFCCCC"/>
        <bgColor indexed="64"/>
      </patternFill>
    </fill>
    <fill>
      <patternFill patternType="solid">
        <fgColor theme="0"/>
        <bgColor indexed="64"/>
      </patternFill>
    </fill>
    <fill>
      <patternFill patternType="solid">
        <fgColor theme="5" tint="0.39997558519241921"/>
        <bgColor indexed="64"/>
      </patternFill>
    </fill>
    <fill>
      <patternFill patternType="solid">
        <fgColor theme="5" tint="0.79998168889431442"/>
        <bgColor indexed="64"/>
      </patternFill>
    </fill>
  </fills>
  <borders count="6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diagonal/>
    </border>
    <border>
      <left/>
      <right style="thin">
        <color indexed="64"/>
      </right>
      <top/>
      <bottom style="dotted">
        <color indexed="64"/>
      </bottom>
      <diagonal/>
    </border>
    <border>
      <left style="dotted">
        <color indexed="64"/>
      </left>
      <right/>
      <top style="dotted">
        <color indexed="64"/>
      </top>
      <bottom/>
      <diagonal/>
    </border>
    <border>
      <left style="dotted">
        <color indexed="64"/>
      </left>
      <right/>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right/>
      <top/>
      <bottom style="double">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dotted">
        <color indexed="64"/>
      </left>
      <right/>
      <top style="medium">
        <color indexed="64"/>
      </top>
      <bottom style="thin">
        <color indexed="64"/>
      </bottom>
      <diagonal/>
    </border>
    <border>
      <left style="dotted">
        <color indexed="64"/>
      </left>
      <right/>
      <top style="thin">
        <color indexed="64"/>
      </top>
      <bottom style="thin">
        <color indexed="64"/>
      </bottom>
      <diagonal/>
    </border>
    <border>
      <left/>
      <right style="dotted">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right style="thin">
        <color indexed="64"/>
      </right>
      <top style="dotted">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bottom/>
      <diagonal/>
    </border>
    <border>
      <left/>
      <right/>
      <top style="double">
        <color auto="1"/>
      </top>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s>
  <cellStyleXfs count="1">
    <xf numFmtId="0" fontId="0" fillId="0" borderId="0">
      <alignment vertical="center"/>
    </xf>
  </cellStyleXfs>
  <cellXfs count="295">
    <xf numFmtId="0" fontId="0" fillId="0" borderId="0" xfId="0">
      <alignment vertical="center"/>
    </xf>
    <xf numFmtId="0" fontId="3" fillId="0" borderId="0" xfId="0" applyFont="1">
      <alignment vertical="center"/>
    </xf>
    <xf numFmtId="0" fontId="3" fillId="0" borderId="11" xfId="0" applyFont="1" applyBorder="1">
      <alignment vertical="center"/>
    </xf>
    <xf numFmtId="0" fontId="3" fillId="0" borderId="12" xfId="0" applyFont="1" applyBorder="1">
      <alignment vertical="center"/>
    </xf>
    <xf numFmtId="0" fontId="3" fillId="0" borderId="10" xfId="0" applyFont="1" applyBorder="1">
      <alignment vertical="center"/>
    </xf>
    <xf numFmtId="0" fontId="3" fillId="0" borderId="2" xfId="0" applyFont="1" applyBorder="1">
      <alignment vertical="center"/>
    </xf>
    <xf numFmtId="0" fontId="3" fillId="0" borderId="4" xfId="0" applyFont="1" applyBorder="1">
      <alignment vertical="center"/>
    </xf>
    <xf numFmtId="0" fontId="3" fillId="0" borderId="3" xfId="0" applyFont="1" applyBorder="1">
      <alignment vertical="center"/>
    </xf>
    <xf numFmtId="0" fontId="3" fillId="0" borderId="13" xfId="0" applyFont="1" applyBorder="1">
      <alignment vertical="center"/>
    </xf>
    <xf numFmtId="0" fontId="3" fillId="0" borderId="14" xfId="0" applyFont="1" applyBorder="1">
      <alignment vertical="center"/>
    </xf>
    <xf numFmtId="0" fontId="3" fillId="0" borderId="1" xfId="0" applyFont="1" applyBorder="1" applyAlignment="1">
      <alignment horizontal="center" vertical="center" shrinkToFit="1"/>
    </xf>
    <xf numFmtId="0" fontId="10" fillId="0" borderId="2" xfId="0" applyFont="1" applyBorder="1">
      <alignment vertical="center"/>
    </xf>
    <xf numFmtId="0" fontId="3" fillId="11" borderId="0" xfId="0" applyFont="1" applyFill="1">
      <alignment vertical="center"/>
    </xf>
    <xf numFmtId="0" fontId="3" fillId="0" borderId="11" xfId="0" applyFont="1" applyBorder="1" applyAlignment="1">
      <alignment horizontal="center" vertical="center" shrinkToFit="1"/>
    </xf>
    <xf numFmtId="0" fontId="3" fillId="0" borderId="0" xfId="0" applyFont="1" applyAlignment="1">
      <alignment horizontal="center" vertical="center" shrinkToFit="1"/>
    </xf>
    <xf numFmtId="177" fontId="3" fillId="0" borderId="11" xfId="0" applyNumberFormat="1" applyFont="1" applyBorder="1" applyAlignment="1">
      <alignment vertical="center" wrapText="1" shrinkToFit="1"/>
    </xf>
    <xf numFmtId="0" fontId="7" fillId="0" borderId="0" xfId="0" applyFont="1" applyAlignment="1">
      <alignment horizontal="center" vertical="center" wrapText="1"/>
    </xf>
    <xf numFmtId="0" fontId="3" fillId="0" borderId="0" xfId="0" applyFont="1" applyAlignment="1">
      <alignment vertical="center" wrapText="1"/>
    </xf>
    <xf numFmtId="0" fontId="3" fillId="0" borderId="0" xfId="0" applyFont="1" applyAlignment="1">
      <alignment horizontal="center" vertical="center" wrapText="1"/>
    </xf>
    <xf numFmtId="0" fontId="3" fillId="2" borderId="0" xfId="0" applyFont="1" applyFill="1" applyAlignment="1">
      <alignment vertical="center" wrapText="1"/>
    </xf>
    <xf numFmtId="0" fontId="3" fillId="2" borderId="0" xfId="0" applyFont="1" applyFill="1" applyAlignment="1">
      <alignment horizontal="center" vertical="center" wrapText="1"/>
    </xf>
    <xf numFmtId="0" fontId="3" fillId="2" borderId="8" xfId="0" applyFont="1" applyFill="1" applyBorder="1" applyAlignment="1">
      <alignment vertical="center" wrapText="1"/>
    </xf>
    <xf numFmtId="0" fontId="7" fillId="2" borderId="0" xfId="0" applyFont="1" applyFill="1" applyAlignment="1">
      <alignment vertical="center" wrapText="1"/>
    </xf>
    <xf numFmtId="0" fontId="14" fillId="2" borderId="0" xfId="0" applyFont="1" applyFill="1">
      <alignment vertical="center"/>
    </xf>
    <xf numFmtId="178" fontId="7" fillId="2" borderId="0" xfId="0" applyNumberFormat="1" applyFont="1" applyFill="1" applyAlignment="1">
      <alignment vertical="center" wrapText="1"/>
    </xf>
    <xf numFmtId="0" fontId="7" fillId="2" borderId="0" xfId="0" applyFont="1" applyFill="1" applyAlignment="1">
      <alignment horizontal="center" vertical="center" wrapText="1"/>
    </xf>
    <xf numFmtId="176" fontId="7" fillId="6" borderId="2" xfId="0" applyNumberFormat="1" applyFont="1" applyFill="1" applyBorder="1" applyAlignment="1">
      <alignment horizontal="centerContinuous" vertical="center" wrapText="1"/>
    </xf>
    <xf numFmtId="176" fontId="7" fillId="6" borderId="3" xfId="0" applyNumberFormat="1" applyFont="1" applyFill="1" applyBorder="1" applyAlignment="1">
      <alignment horizontal="centerContinuous" vertical="center" wrapText="1"/>
    </xf>
    <xf numFmtId="176" fontId="7" fillId="6" borderId="4" xfId="0" applyNumberFormat="1" applyFont="1" applyFill="1" applyBorder="1" applyAlignment="1">
      <alignment horizontal="centerContinuous" vertical="center" wrapText="1"/>
    </xf>
    <xf numFmtId="0" fontId="7" fillId="6" borderId="2" xfId="0" applyFont="1" applyFill="1" applyBorder="1" applyAlignment="1">
      <alignment horizontal="centerContinuous" vertical="center" wrapText="1"/>
    </xf>
    <xf numFmtId="0" fontId="7" fillId="6" borderId="3" xfId="0" applyFont="1" applyFill="1" applyBorder="1" applyAlignment="1">
      <alignment horizontal="centerContinuous" vertical="center" wrapText="1"/>
    </xf>
    <xf numFmtId="0" fontId="7" fillId="7" borderId="2" xfId="0" applyFont="1" applyFill="1" applyBorder="1" applyAlignment="1">
      <alignment horizontal="centerContinuous" vertical="center"/>
    </xf>
    <xf numFmtId="0" fontId="7" fillId="7" borderId="3" xfId="0" applyFont="1" applyFill="1" applyBorder="1" applyAlignment="1">
      <alignment horizontal="centerContinuous" vertical="center"/>
    </xf>
    <xf numFmtId="0" fontId="7" fillId="7" borderId="4" xfId="0" applyFont="1" applyFill="1" applyBorder="1" applyAlignment="1">
      <alignment horizontal="centerContinuous" vertical="center"/>
    </xf>
    <xf numFmtId="0" fontId="7" fillId="10" borderId="3" xfId="0" applyFont="1" applyFill="1" applyBorder="1" applyAlignment="1">
      <alignment horizontal="centerContinuous" vertical="center" wrapText="1"/>
    </xf>
    <xf numFmtId="0" fontId="7" fillId="10" borderId="4" xfId="0" applyFont="1" applyFill="1" applyBorder="1" applyAlignment="1">
      <alignment horizontal="centerContinuous" vertical="center" wrapText="1"/>
    </xf>
    <xf numFmtId="0" fontId="7" fillId="10" borderId="2" xfId="0" applyFont="1" applyFill="1" applyBorder="1" applyAlignment="1">
      <alignment horizontal="centerContinuous" vertical="center" wrapText="1"/>
    </xf>
    <xf numFmtId="0" fontId="7" fillId="0" borderId="0" xfId="0" applyFont="1" applyAlignment="1">
      <alignment vertical="center" wrapText="1"/>
    </xf>
    <xf numFmtId="0" fontId="7" fillId="8" borderId="10" xfId="0" applyFont="1" applyFill="1" applyBorder="1" applyAlignment="1">
      <alignment horizontal="centerContinuous" vertical="center" shrinkToFit="1"/>
    </xf>
    <xf numFmtId="0" fontId="7" fillId="8" borderId="11" xfId="0" applyFont="1" applyFill="1" applyBorder="1" applyAlignment="1">
      <alignment horizontal="centerContinuous" vertical="center" wrapText="1"/>
    </xf>
    <xf numFmtId="0" fontId="7" fillId="8" borderId="11" xfId="0" applyFont="1" applyFill="1" applyBorder="1" applyAlignment="1">
      <alignment horizontal="centerContinuous" vertical="center" shrinkToFit="1"/>
    </xf>
    <xf numFmtId="0" fontId="7" fillId="8" borderId="12" xfId="0" applyFont="1" applyFill="1" applyBorder="1" applyAlignment="1">
      <alignment horizontal="centerContinuous" vertical="center" wrapText="1"/>
    </xf>
    <xf numFmtId="0" fontId="7" fillId="9" borderId="1" xfId="0" applyFont="1" applyFill="1" applyBorder="1" applyAlignment="1">
      <alignment horizontal="center" vertical="center" wrapText="1" shrinkToFit="1"/>
    </xf>
    <xf numFmtId="0" fontId="7" fillId="5" borderId="13" xfId="0" applyFont="1" applyFill="1" applyBorder="1" applyAlignment="1">
      <alignment horizontal="center" vertical="center" wrapText="1" shrinkToFit="1"/>
    </xf>
    <xf numFmtId="0" fontId="16" fillId="5" borderId="13" xfId="0" applyFont="1" applyFill="1" applyBorder="1" applyAlignment="1">
      <alignment horizontal="center" vertical="center" wrapText="1" shrinkToFit="1"/>
    </xf>
    <xf numFmtId="0" fontId="7" fillId="6" borderId="13" xfId="0" applyFont="1" applyFill="1" applyBorder="1" applyAlignment="1">
      <alignment horizontal="center" vertical="center" wrapText="1" shrinkToFit="1"/>
    </xf>
    <xf numFmtId="0" fontId="7" fillId="7" borderId="13" xfId="0" applyFont="1" applyFill="1" applyBorder="1" applyAlignment="1">
      <alignment horizontal="center" vertical="center" wrapText="1" shrinkToFit="1"/>
    </xf>
    <xf numFmtId="0" fontId="7" fillId="10" borderId="13" xfId="0" applyFont="1" applyFill="1" applyBorder="1" applyAlignment="1">
      <alignment horizontal="center" vertical="center" wrapText="1" shrinkToFit="1"/>
    </xf>
    <xf numFmtId="0" fontId="7" fillId="10" borderId="2" xfId="0" applyFont="1" applyFill="1" applyBorder="1" applyAlignment="1">
      <alignment horizontal="center" vertical="center" wrapText="1" shrinkToFit="1"/>
    </xf>
    <xf numFmtId="0" fontId="7" fillId="8" borderId="13" xfId="0" applyFont="1" applyFill="1" applyBorder="1" applyAlignment="1">
      <alignment horizontal="center" vertical="center" shrinkToFit="1"/>
    </xf>
    <xf numFmtId="0" fontId="7" fillId="8" borderId="13" xfId="0" applyFont="1" applyFill="1" applyBorder="1" applyAlignment="1">
      <alignment horizontal="center" vertical="center" wrapText="1" shrinkToFit="1"/>
    </xf>
    <xf numFmtId="0" fontId="7" fillId="0" borderId="0" xfId="0" applyFont="1" applyAlignment="1">
      <alignment horizontal="center" vertical="center" wrapText="1" shrinkToFit="1"/>
    </xf>
    <xf numFmtId="0" fontId="7" fillId="0" borderId="1" xfId="0" applyFont="1" applyBorder="1" applyAlignment="1">
      <alignment horizontal="center" vertical="center" wrapText="1"/>
    </xf>
    <xf numFmtId="0" fontId="7" fillId="0" borderId="11" xfId="0" applyFont="1" applyBorder="1" applyAlignment="1">
      <alignment vertical="center" wrapText="1"/>
    </xf>
    <xf numFmtId="178" fontId="7" fillId="0" borderId="11" xfId="0" applyNumberFormat="1" applyFont="1" applyBorder="1" applyAlignment="1">
      <alignment vertical="center" wrapText="1" shrinkToFit="1"/>
    </xf>
    <xf numFmtId="0" fontId="7" fillId="0" borderId="11" xfId="0" applyFont="1" applyBorder="1" applyAlignment="1">
      <alignment vertical="center" wrapText="1" shrinkToFit="1"/>
    </xf>
    <xf numFmtId="0" fontId="7" fillId="0" borderId="11" xfId="0" applyFont="1" applyBorder="1" applyAlignment="1">
      <alignment horizontal="center" vertical="center" wrapText="1"/>
    </xf>
    <xf numFmtId="49" fontId="7" fillId="0" borderId="29" xfId="0" applyNumberFormat="1" applyFont="1" applyBorder="1" applyAlignment="1">
      <alignment vertical="center" wrapText="1"/>
    </xf>
    <xf numFmtId="49" fontId="7" fillId="0" borderId="11" xfId="0" applyNumberFormat="1" applyFont="1" applyBorder="1" applyAlignment="1">
      <alignment vertical="center" shrinkToFit="1"/>
    </xf>
    <xf numFmtId="0" fontId="7" fillId="0" borderId="11" xfId="0" applyFont="1" applyBorder="1" applyAlignment="1">
      <alignment horizontal="center" vertical="center" shrinkToFit="1"/>
    </xf>
    <xf numFmtId="0" fontId="16" fillId="0" borderId="30" xfId="0" applyFont="1" applyBorder="1" applyAlignment="1">
      <alignment vertical="center" wrapText="1" shrinkToFit="1"/>
    </xf>
    <xf numFmtId="0" fontId="3" fillId="0" borderId="11" xfId="0" applyFont="1" applyBorder="1" applyAlignment="1">
      <alignment vertical="center" wrapText="1"/>
    </xf>
    <xf numFmtId="49" fontId="3" fillId="0" borderId="11" xfId="0" applyNumberFormat="1" applyFont="1" applyBorder="1" applyAlignment="1">
      <alignment vertical="center" wrapText="1"/>
    </xf>
    <xf numFmtId="0" fontId="3" fillId="0" borderId="11" xfId="0" applyFont="1" applyBorder="1" applyAlignment="1">
      <alignment horizontal="center" vertical="center" wrapText="1"/>
    </xf>
    <xf numFmtId="49" fontId="3" fillId="0" borderId="29" xfId="0" applyNumberFormat="1" applyFont="1" applyBorder="1" applyAlignment="1">
      <alignment vertical="center" wrapText="1"/>
    </xf>
    <xf numFmtId="49" fontId="3" fillId="0" borderId="11" xfId="0" applyNumberFormat="1" applyFont="1" applyBorder="1" applyAlignment="1">
      <alignment vertical="center" shrinkToFit="1"/>
    </xf>
    <xf numFmtId="0" fontId="3" fillId="0" borderId="30" xfId="0" applyFont="1" applyBorder="1" applyAlignment="1">
      <alignment vertical="center" wrapText="1"/>
    </xf>
    <xf numFmtId="0" fontId="7" fillId="0" borderId="13" xfId="0" applyFont="1" applyBorder="1" applyAlignment="1">
      <alignment horizontal="center" vertical="center" wrapText="1"/>
    </xf>
    <xf numFmtId="49" fontId="3" fillId="0" borderId="0" xfId="0" applyNumberFormat="1" applyFont="1" applyAlignment="1">
      <alignment vertical="center" wrapText="1"/>
    </xf>
    <xf numFmtId="49" fontId="3" fillId="0" borderId="27" xfId="0" applyNumberFormat="1" applyFont="1" applyBorder="1" applyAlignment="1">
      <alignment vertical="center" wrapText="1"/>
    </xf>
    <xf numFmtId="49" fontId="3" fillId="0" borderId="0" xfId="0" applyNumberFormat="1" applyFont="1" applyAlignment="1">
      <alignment vertical="center" shrinkToFit="1"/>
    </xf>
    <xf numFmtId="0" fontId="3" fillId="0" borderId="28" xfId="0" applyFont="1" applyBorder="1" applyAlignment="1">
      <alignment vertical="center" wrapText="1"/>
    </xf>
    <xf numFmtId="0" fontId="7" fillId="0" borderId="56" xfId="0" applyFont="1" applyBorder="1" applyAlignment="1">
      <alignment horizontal="center" vertical="center" wrapText="1"/>
    </xf>
    <xf numFmtId="178" fontId="3" fillId="0" borderId="11" xfId="0" applyNumberFormat="1" applyFont="1" applyBorder="1" applyAlignment="1">
      <alignment vertical="center" wrapText="1"/>
    </xf>
    <xf numFmtId="0" fontId="3" fillId="0" borderId="11" xfId="0" applyFont="1" applyBorder="1" applyAlignment="1">
      <alignment vertical="center" shrinkToFit="1"/>
    </xf>
    <xf numFmtId="178" fontId="3" fillId="0" borderId="0" xfId="0" applyNumberFormat="1" applyFont="1" applyAlignment="1">
      <alignment vertical="center" wrapText="1"/>
    </xf>
    <xf numFmtId="0" fontId="3" fillId="0" borderId="0" xfId="0" applyFont="1" applyAlignment="1">
      <alignment vertical="center" shrinkToFit="1"/>
    </xf>
    <xf numFmtId="0" fontId="7" fillId="0" borderId="14" xfId="0" applyFont="1" applyBorder="1" applyAlignment="1">
      <alignment horizontal="center" vertical="center" wrapText="1"/>
    </xf>
    <xf numFmtId="178" fontId="3" fillId="0" borderId="11" xfId="0" applyNumberFormat="1" applyFont="1" applyBorder="1" applyAlignment="1">
      <alignment vertical="center" wrapText="1" shrinkToFit="1"/>
    </xf>
    <xf numFmtId="178" fontId="7" fillId="5" borderId="13" xfId="0" applyNumberFormat="1" applyFont="1" applyFill="1" applyBorder="1" applyAlignment="1">
      <alignment horizontal="center" vertical="center" wrapText="1" shrinkToFit="1"/>
    </xf>
    <xf numFmtId="178" fontId="7" fillId="0" borderId="11" xfId="0" applyNumberFormat="1" applyFont="1" applyBorder="1" applyAlignment="1">
      <alignment vertical="center" wrapText="1"/>
    </xf>
    <xf numFmtId="177" fontId="7" fillId="0" borderId="11" xfId="0" applyNumberFormat="1" applyFont="1" applyBorder="1" applyAlignment="1">
      <alignment vertical="center" wrapText="1" shrinkToFit="1"/>
    </xf>
    <xf numFmtId="177" fontId="7" fillId="2" borderId="0" xfId="0" applyNumberFormat="1" applyFont="1" applyFill="1" applyAlignment="1">
      <alignment vertical="center" wrapText="1" shrinkToFit="1"/>
    </xf>
    <xf numFmtId="177" fontId="3" fillId="0" borderId="0" xfId="0" applyNumberFormat="1" applyFont="1" applyAlignment="1">
      <alignment vertical="center" wrapText="1" shrinkToFit="1"/>
    </xf>
    <xf numFmtId="0" fontId="7" fillId="9" borderId="13" xfId="0" applyFont="1" applyFill="1" applyBorder="1" applyAlignment="1">
      <alignment horizontal="center" vertical="center" wrapText="1" shrinkToFit="1"/>
    </xf>
    <xf numFmtId="0" fontId="7" fillId="6" borderId="29" xfId="0" applyFont="1" applyFill="1" applyBorder="1" applyAlignment="1">
      <alignment horizontal="centerContinuous" vertical="center" wrapText="1"/>
    </xf>
    <xf numFmtId="0" fontId="7" fillId="6" borderId="11" xfId="0" applyFont="1" applyFill="1" applyBorder="1" applyAlignment="1">
      <alignment horizontal="centerContinuous" vertical="center" wrapText="1"/>
    </xf>
    <xf numFmtId="0" fontId="7" fillId="6" borderId="12" xfId="0" applyFont="1" applyFill="1" applyBorder="1" applyAlignment="1">
      <alignment horizontal="centerContinuous" vertical="center" wrapText="1"/>
    </xf>
    <xf numFmtId="0" fontId="7" fillId="6" borderId="55" xfId="0" applyFont="1" applyFill="1" applyBorder="1" applyAlignment="1">
      <alignment horizontal="center" vertical="center" wrapText="1" shrinkToFit="1"/>
    </xf>
    <xf numFmtId="0" fontId="7" fillId="6" borderId="13" xfId="0" applyFont="1" applyFill="1" applyBorder="1" applyAlignment="1">
      <alignment horizontal="center" vertical="center" shrinkToFit="1"/>
    </xf>
    <xf numFmtId="178" fontId="7" fillId="9" borderId="4" xfId="0" applyNumberFormat="1" applyFont="1" applyFill="1" applyBorder="1" applyAlignment="1">
      <alignment horizontal="centerContinuous" vertical="center" wrapText="1" shrinkToFit="1"/>
    </xf>
    <xf numFmtId="177" fontId="7" fillId="9" borderId="4" xfId="0" applyNumberFormat="1" applyFont="1" applyFill="1" applyBorder="1" applyAlignment="1">
      <alignment horizontal="center" vertical="center" wrapText="1" shrinkToFit="1"/>
    </xf>
    <xf numFmtId="0" fontId="3" fillId="11" borderId="60" xfId="0" applyFont="1" applyFill="1" applyBorder="1">
      <alignment vertical="center"/>
    </xf>
    <xf numFmtId="0" fontId="3" fillId="13" borderId="1" xfId="0" applyFont="1" applyFill="1" applyBorder="1" applyAlignment="1">
      <alignment horizontal="center" vertical="center"/>
    </xf>
    <xf numFmtId="0" fontId="3" fillId="13" borderId="1" xfId="0" applyFont="1" applyFill="1" applyBorder="1">
      <alignment vertical="center"/>
    </xf>
    <xf numFmtId="0" fontId="4" fillId="13" borderId="11" xfId="0" applyFont="1" applyFill="1" applyBorder="1" applyAlignment="1">
      <alignment horizontal="centerContinuous" vertical="center"/>
    </xf>
    <xf numFmtId="0" fontId="4" fillId="13" borderId="12" xfId="0" applyFont="1" applyFill="1" applyBorder="1" applyAlignment="1">
      <alignment horizontal="centerContinuous" vertical="center"/>
    </xf>
    <xf numFmtId="0" fontId="4" fillId="13" borderId="10" xfId="0" applyFont="1" applyFill="1" applyBorder="1" applyAlignment="1">
      <alignment horizontal="centerContinuous" vertical="center"/>
    </xf>
    <xf numFmtId="0" fontId="5" fillId="13" borderId="11" xfId="0" applyFont="1" applyFill="1" applyBorder="1" applyAlignment="1">
      <alignment horizontal="centerContinuous" vertical="center"/>
    </xf>
    <xf numFmtId="0" fontId="5" fillId="13" borderId="12" xfId="0" applyFont="1" applyFill="1" applyBorder="1" applyAlignment="1">
      <alignment horizontal="centerContinuous" vertical="center"/>
    </xf>
    <xf numFmtId="0" fontId="7" fillId="13" borderId="32" xfId="0" applyFont="1" applyFill="1" applyBorder="1">
      <alignment vertical="center"/>
    </xf>
    <xf numFmtId="0" fontId="3" fillId="13" borderId="33" xfId="0" applyFont="1" applyFill="1" applyBorder="1">
      <alignment vertical="center"/>
    </xf>
    <xf numFmtId="0" fontId="3" fillId="13" borderId="34" xfId="0" applyFont="1" applyFill="1" applyBorder="1">
      <alignment vertical="center"/>
    </xf>
    <xf numFmtId="0" fontId="7" fillId="14" borderId="10" xfId="0" applyFont="1" applyFill="1" applyBorder="1">
      <alignment vertical="center"/>
    </xf>
    <xf numFmtId="0" fontId="3" fillId="14" borderId="11" xfId="0" applyFont="1" applyFill="1" applyBorder="1">
      <alignment vertical="center"/>
    </xf>
    <xf numFmtId="0" fontId="3" fillId="14" borderId="12" xfId="0" applyFont="1" applyFill="1" applyBorder="1">
      <alignment vertical="center"/>
    </xf>
    <xf numFmtId="0" fontId="15" fillId="0" borderId="2" xfId="0" applyFont="1" applyBorder="1" applyAlignment="1">
      <alignment horizontal="center" vertical="center"/>
    </xf>
    <xf numFmtId="0" fontId="15" fillId="0" borderId="7" xfId="0" applyFont="1" applyBorder="1" applyAlignment="1">
      <alignment horizontal="center" vertical="center"/>
    </xf>
    <xf numFmtId="0" fontId="3" fillId="14" borderId="27" xfId="0" applyFont="1" applyFill="1" applyBorder="1">
      <alignment vertical="center"/>
    </xf>
    <xf numFmtId="0" fontId="3" fillId="14" borderId="0" xfId="0" applyFont="1" applyFill="1">
      <alignment vertical="center"/>
    </xf>
    <xf numFmtId="0" fontId="3" fillId="14" borderId="28" xfId="0" applyFont="1" applyFill="1" applyBorder="1">
      <alignment vertical="center"/>
    </xf>
    <xf numFmtId="0" fontId="3" fillId="14" borderId="61" xfId="0" applyFont="1" applyFill="1" applyBorder="1">
      <alignment vertical="center"/>
    </xf>
    <xf numFmtId="0" fontId="3" fillId="14" borderId="31" xfId="0" applyFont="1" applyFill="1" applyBorder="1">
      <alignment vertical="center"/>
    </xf>
    <xf numFmtId="0" fontId="3" fillId="14" borderId="62" xfId="0" applyFont="1" applyFill="1" applyBorder="1">
      <alignment vertical="center"/>
    </xf>
    <xf numFmtId="0" fontId="3" fillId="15" borderId="0" xfId="0" applyFont="1" applyFill="1" applyAlignment="1">
      <alignment vertical="center" wrapText="1"/>
    </xf>
    <xf numFmtId="178" fontId="7" fillId="0" borderId="10" xfId="0" applyNumberFormat="1" applyFont="1" applyBorder="1" applyAlignment="1">
      <alignment horizontal="centerContinuous" vertical="center" wrapText="1"/>
    </xf>
    <xf numFmtId="14" fontId="7" fillId="0" borderId="11" xfId="0" applyNumberFormat="1" applyFont="1" applyBorder="1" applyAlignment="1">
      <alignment horizontal="centerContinuous" vertical="center" wrapText="1"/>
    </xf>
    <xf numFmtId="177" fontId="7" fillId="0" borderId="12" xfId="0" applyNumberFormat="1" applyFont="1" applyBorder="1" applyAlignment="1">
      <alignment horizontal="centerContinuous" vertical="center" wrapText="1" shrinkToFit="1"/>
    </xf>
    <xf numFmtId="0" fontId="3" fillId="16" borderId="1" xfId="0" applyFont="1" applyFill="1" applyBorder="1" applyAlignment="1">
      <alignment horizontal="center" vertical="center" wrapText="1"/>
    </xf>
    <xf numFmtId="0" fontId="3" fillId="16" borderId="10" xfId="0" applyFont="1" applyFill="1" applyBorder="1" applyAlignment="1">
      <alignment horizontal="center" vertical="center" wrapText="1"/>
    </xf>
    <xf numFmtId="0" fontId="3" fillId="15" borderId="3" xfId="0" applyFont="1" applyFill="1" applyBorder="1" applyAlignment="1">
      <alignment horizontal="center" vertical="center"/>
    </xf>
    <xf numFmtId="0" fontId="3" fillId="15" borderId="3" xfId="0" applyFont="1" applyFill="1" applyBorder="1">
      <alignment vertical="center"/>
    </xf>
    <xf numFmtId="0" fontId="3" fillId="15" borderId="4" xfId="0" applyFont="1" applyFill="1" applyBorder="1" applyAlignment="1">
      <alignment horizontal="centerContinuous" vertical="center"/>
    </xf>
    <xf numFmtId="0" fontId="3" fillId="15" borderId="9" xfId="0" applyFont="1" applyFill="1" applyBorder="1">
      <alignment vertical="center"/>
    </xf>
    <xf numFmtId="0" fontId="3" fillId="15" borderId="0" xfId="0" applyFont="1" applyFill="1">
      <alignment vertical="center"/>
    </xf>
    <xf numFmtId="0" fontId="4" fillId="15" borderId="0" xfId="0" applyFont="1" applyFill="1">
      <alignment vertical="center"/>
    </xf>
    <xf numFmtId="0" fontId="3" fillId="15" borderId="25" xfId="0" applyFont="1" applyFill="1" applyBorder="1">
      <alignment vertical="center"/>
    </xf>
    <xf numFmtId="0" fontId="3" fillId="15" borderId="26" xfId="0" applyFont="1" applyFill="1" applyBorder="1">
      <alignment vertical="center"/>
    </xf>
    <xf numFmtId="0" fontId="4" fillId="15" borderId="24" xfId="0" applyFont="1" applyFill="1" applyBorder="1">
      <alignment vertical="center"/>
    </xf>
    <xf numFmtId="0" fontId="4" fillId="15" borderId="65" xfId="0" applyFont="1" applyFill="1" applyBorder="1">
      <alignment vertical="center"/>
    </xf>
    <xf numFmtId="0" fontId="3" fillId="15" borderId="66" xfId="0" applyFont="1" applyFill="1" applyBorder="1">
      <alignment vertical="center"/>
    </xf>
    <xf numFmtId="0" fontId="4" fillId="15" borderId="27" xfId="0" applyFont="1" applyFill="1" applyBorder="1">
      <alignment vertical="center"/>
    </xf>
    <xf numFmtId="0" fontId="3" fillId="15" borderId="28" xfId="0" applyFont="1" applyFill="1" applyBorder="1">
      <alignment vertical="center"/>
    </xf>
    <xf numFmtId="0" fontId="3" fillId="15" borderId="41" xfId="0" applyFont="1" applyFill="1" applyBorder="1" applyAlignment="1">
      <alignment horizontal="center" vertical="center" shrinkToFit="1"/>
    </xf>
    <xf numFmtId="0" fontId="3" fillId="15" borderId="0" xfId="0" applyFont="1" applyFill="1" applyAlignment="1">
      <alignment horizontal="right" vertical="center"/>
    </xf>
    <xf numFmtId="0" fontId="11" fillId="15" borderId="12" xfId="0" applyFont="1" applyFill="1" applyBorder="1" applyAlignment="1">
      <alignment horizontal="center" vertical="center"/>
    </xf>
    <xf numFmtId="0" fontId="3" fillId="15" borderId="31" xfId="0" applyFont="1" applyFill="1" applyBorder="1" applyAlignment="1">
      <alignment horizontal="center" vertical="center"/>
    </xf>
    <xf numFmtId="0" fontId="3" fillId="15" borderId="28" xfId="0" applyFont="1" applyFill="1" applyBorder="1" applyAlignment="1">
      <alignment horizontal="right" vertical="center"/>
    </xf>
    <xf numFmtId="0" fontId="3" fillId="15" borderId="30" xfId="0" applyFont="1" applyFill="1" applyBorder="1" applyAlignment="1">
      <alignment horizontal="center" vertical="center"/>
    </xf>
    <xf numFmtId="0" fontId="7" fillId="15" borderId="35" xfId="0" applyFont="1" applyFill="1" applyBorder="1">
      <alignment vertical="center"/>
    </xf>
    <xf numFmtId="0" fontId="3" fillId="15" borderId="33" xfId="0" applyFont="1" applyFill="1" applyBorder="1">
      <alignment vertical="center"/>
    </xf>
    <xf numFmtId="0" fontId="3" fillId="15" borderId="34" xfId="0" applyFont="1" applyFill="1" applyBorder="1">
      <alignment vertical="center"/>
    </xf>
    <xf numFmtId="0" fontId="3" fillId="13" borderId="2" xfId="0" applyFont="1" applyFill="1" applyBorder="1" applyAlignment="1">
      <alignment horizontal="center" vertical="center"/>
    </xf>
    <xf numFmtId="0" fontId="3" fillId="13" borderId="3" xfId="0" applyFont="1" applyFill="1" applyBorder="1" applyAlignment="1">
      <alignment horizontal="center" vertical="center"/>
    </xf>
    <xf numFmtId="0" fontId="3" fillId="13" borderId="4" xfId="0" applyFont="1" applyFill="1" applyBorder="1" applyAlignment="1">
      <alignment horizontal="center" vertical="center"/>
    </xf>
    <xf numFmtId="0" fontId="3" fillId="13" borderId="7" xfId="0" applyFont="1" applyFill="1" applyBorder="1" applyAlignment="1">
      <alignment horizontal="center" vertical="center"/>
    </xf>
    <xf numFmtId="0" fontId="3" fillId="13" borderId="8" xfId="0" applyFont="1" applyFill="1" applyBorder="1" applyAlignment="1">
      <alignment horizontal="center" vertical="center"/>
    </xf>
    <xf numFmtId="0" fontId="3" fillId="13" borderId="9" xfId="0" applyFont="1" applyFill="1" applyBorder="1" applyAlignment="1">
      <alignment horizontal="center" vertical="center"/>
    </xf>
    <xf numFmtId="0" fontId="3" fillId="13" borderId="10" xfId="0" applyFont="1" applyFill="1" applyBorder="1" applyAlignment="1">
      <alignment horizontal="center" vertical="center" justifyLastLine="1"/>
    </xf>
    <xf numFmtId="0" fontId="15" fillId="0" borderId="16" xfId="0" applyFont="1" applyBorder="1" applyAlignment="1">
      <alignment horizontal="center" vertical="center"/>
    </xf>
    <xf numFmtId="0" fontId="3" fillId="0" borderId="14" xfId="0" applyFont="1" applyBorder="1" applyAlignment="1">
      <alignment horizontal="left" vertical="center" wrapText="1" indent="1"/>
    </xf>
    <xf numFmtId="0" fontId="3" fillId="0" borderId="1" xfId="0" applyFont="1" applyBorder="1" applyAlignment="1">
      <alignment horizontal="left" vertical="center" wrapText="1" indent="1"/>
    </xf>
    <xf numFmtId="0" fontId="3" fillId="0" borderId="10" xfId="0" applyFont="1" applyBorder="1" applyAlignment="1">
      <alignment horizontal="center" vertical="center" shrinkToFit="1"/>
    </xf>
    <xf numFmtId="0" fontId="3" fillId="0" borderId="11" xfId="0" applyFont="1" applyBorder="1" applyAlignment="1">
      <alignment horizontal="center" vertical="center" shrinkToFit="1"/>
    </xf>
    <xf numFmtId="0" fontId="3" fillId="15" borderId="11" xfId="0" applyFont="1" applyFill="1" applyBorder="1" applyAlignment="1">
      <alignment horizontal="center" vertical="center" shrinkToFit="1"/>
    </xf>
    <xf numFmtId="0" fontId="3" fillId="15" borderId="30" xfId="0" applyFont="1" applyFill="1" applyBorder="1" applyAlignment="1">
      <alignment horizontal="center" vertical="center" shrinkToFit="1"/>
    </xf>
    <xf numFmtId="0" fontId="3" fillId="15" borderId="10" xfId="0" applyFont="1" applyFill="1" applyBorder="1" applyAlignment="1">
      <alignment horizontal="right" vertical="center"/>
    </xf>
    <xf numFmtId="0" fontId="3" fillId="15" borderId="11" xfId="0" applyFont="1" applyFill="1" applyBorder="1" applyAlignment="1">
      <alignment horizontal="right" vertical="center"/>
    </xf>
    <xf numFmtId="0" fontId="3" fillId="13" borderId="29" xfId="0" applyFont="1" applyFill="1" applyBorder="1" applyAlignment="1">
      <alignment horizontal="center" vertical="center"/>
    </xf>
    <xf numFmtId="0" fontId="3" fillId="13" borderId="11" xfId="0" applyFont="1" applyFill="1" applyBorder="1" applyAlignment="1">
      <alignment horizontal="center" vertical="center"/>
    </xf>
    <xf numFmtId="0" fontId="3" fillId="13" borderId="12" xfId="0" applyFont="1" applyFill="1" applyBorder="1" applyAlignment="1">
      <alignment horizontal="center" vertical="center"/>
    </xf>
    <xf numFmtId="0" fontId="4" fillId="13" borderId="44" xfId="0" applyFont="1" applyFill="1" applyBorder="1" applyAlignment="1">
      <alignment horizontal="center" vertical="center"/>
    </xf>
    <xf numFmtId="0" fontId="4" fillId="13" borderId="38" xfId="0" applyFont="1" applyFill="1" applyBorder="1" applyAlignment="1">
      <alignment horizontal="center" vertical="center"/>
    </xf>
    <xf numFmtId="0" fontId="4" fillId="13" borderId="43" xfId="0" applyFont="1" applyFill="1" applyBorder="1" applyAlignment="1">
      <alignment horizontal="center" vertical="center"/>
    </xf>
    <xf numFmtId="0" fontId="3" fillId="13" borderId="10" xfId="0" applyFont="1" applyFill="1" applyBorder="1" applyAlignment="1">
      <alignment horizontal="center" vertical="center"/>
    </xf>
    <xf numFmtId="0" fontId="3" fillId="13" borderId="10" xfId="0" applyFont="1" applyFill="1" applyBorder="1" applyAlignment="1">
      <alignment horizontal="center" vertical="center" justifyLastLine="1"/>
    </xf>
    <xf numFmtId="0" fontId="3" fillId="13" borderId="12" xfId="0" applyFont="1" applyFill="1" applyBorder="1" applyAlignment="1">
      <alignment horizontal="center" vertical="center" justifyLastLine="1"/>
    </xf>
    <xf numFmtId="0" fontId="3" fillId="13" borderId="37" xfId="0" applyFont="1" applyFill="1" applyBorder="1" applyAlignment="1">
      <alignment horizontal="center" vertical="center" justifyLastLine="1"/>
    </xf>
    <xf numFmtId="0" fontId="3" fillId="13" borderId="43" xfId="0" applyFont="1" applyFill="1" applyBorder="1" applyAlignment="1">
      <alignment horizontal="center" vertical="center" justifyLastLine="1"/>
    </xf>
    <xf numFmtId="0" fontId="3" fillId="15" borderId="37" xfId="0" applyFont="1" applyFill="1" applyBorder="1" applyAlignment="1">
      <alignment horizontal="right" vertical="center"/>
    </xf>
    <xf numFmtId="0" fontId="3" fillId="15" borderId="38" xfId="0" applyFont="1" applyFill="1" applyBorder="1" applyAlignment="1">
      <alignment horizontal="right" vertical="center"/>
    </xf>
    <xf numFmtId="0" fontId="3" fillId="15" borderId="37" xfId="0" applyFont="1" applyFill="1" applyBorder="1" applyAlignment="1">
      <alignment horizontal="center" vertical="center"/>
    </xf>
    <xf numFmtId="0" fontId="3" fillId="15" borderId="38" xfId="0" applyFont="1" applyFill="1" applyBorder="1" applyAlignment="1">
      <alignment horizontal="center" vertical="center"/>
    </xf>
    <xf numFmtId="0" fontId="3" fillId="15" borderId="39" xfId="0" applyFont="1" applyFill="1" applyBorder="1" applyAlignment="1">
      <alignment horizontal="center" vertical="center"/>
    </xf>
    <xf numFmtId="0" fontId="3" fillId="0" borderId="15" xfId="0" applyFont="1" applyBorder="1" applyAlignment="1">
      <alignment horizontal="center" vertical="center" shrinkToFit="1"/>
    </xf>
    <xf numFmtId="0" fontId="3" fillId="0" borderId="18" xfId="0" applyFont="1" applyBorder="1" applyAlignment="1">
      <alignment horizontal="center" vertical="center" shrinkToFit="1"/>
    </xf>
    <xf numFmtId="0" fontId="3" fillId="0" borderId="58" xfId="0" applyFont="1" applyBorder="1" applyAlignment="1">
      <alignment horizontal="center" vertical="center" shrinkToFit="1"/>
    </xf>
    <xf numFmtId="0" fontId="3" fillId="0" borderId="59" xfId="0" applyFont="1" applyBorder="1" applyAlignment="1">
      <alignment horizontal="center" vertical="center" shrinkToFit="1"/>
    </xf>
    <xf numFmtId="0" fontId="3" fillId="0" borderId="46" xfId="0" applyFont="1" applyBorder="1" applyAlignment="1">
      <alignment horizontal="center" vertical="center" shrinkToFit="1"/>
    </xf>
    <xf numFmtId="0" fontId="3" fillId="0" borderId="47" xfId="0" applyFont="1" applyBorder="1" applyAlignment="1">
      <alignment horizontal="center" vertical="center" shrinkToFit="1"/>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18" fillId="12" borderId="2" xfId="0" applyFont="1" applyFill="1" applyBorder="1" applyAlignment="1">
      <alignment horizontal="center" vertical="center"/>
    </xf>
    <xf numFmtId="0" fontId="18" fillId="12" borderId="3" xfId="0" applyFont="1" applyFill="1" applyBorder="1" applyAlignment="1">
      <alignment horizontal="center" vertical="center"/>
    </xf>
    <xf numFmtId="0" fontId="18" fillId="12" borderId="4" xfId="0" applyFont="1" applyFill="1" applyBorder="1" applyAlignment="1">
      <alignment horizontal="center" vertical="center"/>
    </xf>
    <xf numFmtId="0" fontId="18" fillId="12" borderId="5" xfId="0" applyFont="1" applyFill="1" applyBorder="1" applyAlignment="1">
      <alignment horizontal="center" vertical="center"/>
    </xf>
    <xf numFmtId="0" fontId="18" fillId="12" borderId="0" xfId="0" applyFont="1" applyFill="1" applyAlignment="1">
      <alignment horizontal="center" vertical="center"/>
    </xf>
    <xf numFmtId="0" fontId="18" fillId="12" borderId="6" xfId="0" applyFont="1" applyFill="1" applyBorder="1" applyAlignment="1">
      <alignment horizontal="center" vertical="center"/>
    </xf>
    <xf numFmtId="0" fontId="18" fillId="12" borderId="7" xfId="0" applyFont="1" applyFill="1" applyBorder="1" applyAlignment="1">
      <alignment horizontal="center" vertical="center"/>
    </xf>
    <xf numFmtId="0" fontId="18" fillId="12" borderId="8" xfId="0" applyFont="1" applyFill="1" applyBorder="1" applyAlignment="1">
      <alignment horizontal="center" vertical="center"/>
    </xf>
    <xf numFmtId="0" fontId="18" fillId="12" borderId="9" xfId="0" applyFont="1" applyFill="1" applyBorder="1" applyAlignment="1">
      <alignment horizontal="center" vertical="center"/>
    </xf>
    <xf numFmtId="0" fontId="3" fillId="13" borderId="1" xfId="0" applyFont="1" applyFill="1" applyBorder="1" applyAlignment="1">
      <alignment horizontal="center" vertical="center" justifyLastLine="1"/>
    </xf>
    <xf numFmtId="0" fontId="4" fillId="13" borderId="1" xfId="0" applyFont="1" applyFill="1" applyBorder="1" applyAlignment="1">
      <alignment horizontal="center" vertical="center"/>
    </xf>
    <xf numFmtId="0" fontId="4" fillId="13" borderId="13" xfId="0" applyFont="1" applyFill="1" applyBorder="1" applyAlignment="1">
      <alignment horizontal="center" vertical="center"/>
    </xf>
    <xf numFmtId="0" fontId="3" fillId="0" borderId="1" xfId="0" applyFont="1" applyBorder="1" applyAlignment="1">
      <alignment horizontal="left" vertical="center" indent="1"/>
    </xf>
    <xf numFmtId="0" fontId="3" fillId="0" borderId="45" xfId="0" applyFont="1" applyBorder="1" applyAlignment="1">
      <alignment horizontal="distributed" vertical="center" indent="5"/>
    </xf>
    <xf numFmtId="0" fontId="0" fillId="0" borderId="46" xfId="0" applyBorder="1" applyAlignment="1">
      <alignment horizontal="distributed" vertical="center" indent="5"/>
    </xf>
    <xf numFmtId="0" fontId="0" fillId="0" borderId="47" xfId="0" applyBorder="1" applyAlignment="1">
      <alignment horizontal="distributed" vertical="center" indent="5"/>
    </xf>
    <xf numFmtId="0" fontId="3" fillId="0" borderId="0" xfId="0" applyFont="1" applyAlignment="1">
      <alignment horizontal="distributed" vertical="center" indent="5"/>
    </xf>
    <xf numFmtId="0" fontId="3" fillId="0" borderId="1" xfId="0" applyFont="1" applyBorder="1" applyAlignment="1">
      <alignment horizontal="center" vertical="center"/>
    </xf>
    <xf numFmtId="0" fontId="3" fillId="0" borderId="13" xfId="0" applyFont="1" applyBorder="1" applyAlignment="1">
      <alignment horizontal="center" vertical="center"/>
    </xf>
    <xf numFmtId="0" fontId="3" fillId="15" borderId="23" xfId="0" applyFont="1" applyFill="1" applyBorder="1" applyAlignment="1">
      <alignment horizontal="distributed" vertical="center" indent="1"/>
    </xf>
    <xf numFmtId="0" fontId="3" fillId="13" borderId="11" xfId="0" applyFont="1" applyFill="1" applyBorder="1" applyAlignment="1">
      <alignment horizontal="center" vertical="center" justifyLastLine="1"/>
    </xf>
    <xf numFmtId="0" fontId="3" fillId="0" borderId="1" xfId="0" applyFont="1" applyBorder="1" applyAlignment="1">
      <alignment horizontal="center" vertical="center" shrinkToFit="1"/>
    </xf>
    <xf numFmtId="0" fontId="3" fillId="0" borderId="8" xfId="0" applyFont="1" applyBorder="1" applyAlignment="1">
      <alignment horizontal="left" vertical="center" indent="1" shrinkToFit="1"/>
    </xf>
    <xf numFmtId="0" fontId="3" fillId="0" borderId="9" xfId="0" applyFont="1" applyBorder="1" applyAlignment="1">
      <alignment horizontal="left" vertical="center" indent="1" shrinkToFit="1"/>
    </xf>
    <xf numFmtId="0" fontId="3" fillId="0" borderId="7" xfId="0" applyFont="1" applyBorder="1" applyAlignment="1">
      <alignment horizontal="center" vertical="center" shrinkToFit="1"/>
    </xf>
    <xf numFmtId="0" fontId="3" fillId="0" borderId="8" xfId="0" applyFont="1" applyBorder="1" applyAlignment="1">
      <alignment horizontal="center" vertical="center" shrinkToFit="1"/>
    </xf>
    <xf numFmtId="0" fontId="3" fillId="0" borderId="9" xfId="0" applyFont="1" applyBorder="1" applyAlignment="1">
      <alignment horizontal="center" vertical="center" shrinkToFit="1"/>
    </xf>
    <xf numFmtId="0" fontId="3" fillId="0" borderId="1" xfId="0" applyFont="1" applyBorder="1" applyAlignment="1">
      <alignment horizontal="left" vertical="center" indent="1" shrinkToFit="1"/>
    </xf>
    <xf numFmtId="178" fontId="3" fillId="15" borderId="7" xfId="0" applyNumberFormat="1" applyFont="1" applyFill="1" applyBorder="1" applyAlignment="1">
      <alignment horizontal="distributed" vertical="center" justifyLastLine="1"/>
    </xf>
    <xf numFmtId="178" fontId="0" fillId="15" borderId="8" xfId="0" applyNumberFormat="1" applyFill="1" applyBorder="1" applyAlignment="1">
      <alignment horizontal="distributed" vertical="center" justifyLastLine="1"/>
    </xf>
    <xf numFmtId="0" fontId="3" fillId="0" borderId="48" xfId="0" applyFont="1" applyBorder="1" applyAlignment="1">
      <alignment horizontal="center" vertical="center" shrinkToFit="1"/>
    </xf>
    <xf numFmtId="0" fontId="3" fillId="0" borderId="17" xfId="0" applyFont="1" applyBorder="1" applyAlignment="1">
      <alignment horizontal="center" vertical="center" shrinkToFit="1"/>
    </xf>
    <xf numFmtId="0" fontId="3" fillId="0" borderId="49" xfId="0" applyFont="1" applyBorder="1" applyAlignment="1">
      <alignment horizontal="center" vertical="center" shrinkToFit="1"/>
    </xf>
    <xf numFmtId="0" fontId="3" fillId="0" borderId="42" xfId="0" applyFont="1" applyBorder="1" applyAlignment="1">
      <alignment horizontal="center" vertical="center" shrinkToFit="1"/>
    </xf>
    <xf numFmtId="0" fontId="3" fillId="0" borderId="19" xfId="0" applyFont="1" applyBorder="1" applyAlignment="1">
      <alignment horizontal="center" vertical="center" shrinkToFit="1"/>
    </xf>
    <xf numFmtId="0" fontId="3" fillId="0" borderId="20" xfId="0" applyFont="1" applyBorder="1" applyAlignment="1">
      <alignment horizontal="center" vertical="center" shrinkToFit="1"/>
    </xf>
    <xf numFmtId="0" fontId="3" fillId="0" borderId="52" xfId="0" applyFont="1" applyBorder="1" applyAlignment="1">
      <alignment horizontal="center" vertical="center" shrinkToFit="1"/>
    </xf>
    <xf numFmtId="0" fontId="3" fillId="0" borderId="2" xfId="0" applyFont="1" applyBorder="1" applyAlignment="1">
      <alignment horizontal="left" vertical="center" wrapText="1" indent="1"/>
    </xf>
    <xf numFmtId="0" fontId="3" fillId="0" borderId="3" xfId="0" applyFont="1" applyBorder="1" applyAlignment="1">
      <alignment horizontal="left" vertical="center" wrapText="1" indent="1"/>
    </xf>
    <xf numFmtId="0" fontId="3" fillId="0" borderId="4" xfId="0" applyFont="1" applyBorder="1" applyAlignment="1">
      <alignment horizontal="left" vertical="center" wrapText="1" indent="1"/>
    </xf>
    <xf numFmtId="0" fontId="3" fillId="0" borderId="7" xfId="0" applyFont="1" applyBorder="1" applyAlignment="1">
      <alignment horizontal="left" vertical="center" wrapText="1" indent="1"/>
    </xf>
    <xf numFmtId="0" fontId="3" fillId="0" borderId="8" xfId="0" applyFont="1" applyBorder="1" applyAlignment="1">
      <alignment horizontal="left" vertical="center" wrapText="1" indent="1"/>
    </xf>
    <xf numFmtId="0" fontId="3" fillId="0" borderId="9" xfId="0" applyFont="1" applyBorder="1" applyAlignment="1">
      <alignment horizontal="left" vertical="center" wrapText="1" indent="1"/>
    </xf>
    <xf numFmtId="0" fontId="3" fillId="0" borderId="2" xfId="0" applyFont="1" applyBorder="1" applyAlignment="1">
      <alignment horizontal="center" vertical="center" shrinkToFit="1"/>
    </xf>
    <xf numFmtId="0" fontId="3" fillId="0" borderId="3" xfId="0" applyFont="1" applyBorder="1" applyAlignment="1">
      <alignment horizontal="center" vertical="center" shrinkToFit="1"/>
    </xf>
    <xf numFmtId="0" fontId="3" fillId="0" borderId="5" xfId="0" applyFont="1" applyBorder="1" applyAlignment="1">
      <alignment horizontal="center" vertical="center" shrinkToFit="1"/>
    </xf>
    <xf numFmtId="0" fontId="3" fillId="0" borderId="0" xfId="0" applyFont="1" applyAlignment="1">
      <alignment horizontal="center" vertical="center" shrinkToFit="1"/>
    </xf>
    <xf numFmtId="0" fontId="3" fillId="0" borderId="22" xfId="0" applyFont="1" applyBorder="1" applyAlignment="1">
      <alignment horizontal="center" vertical="center" shrinkToFit="1"/>
    </xf>
    <xf numFmtId="0" fontId="3" fillId="0" borderId="21" xfId="0" applyFont="1" applyBorder="1" applyAlignment="1">
      <alignment horizontal="center" vertical="center" shrinkToFit="1"/>
    </xf>
    <xf numFmtId="0" fontId="3" fillId="0" borderId="50" xfId="0" applyFont="1" applyBorder="1" applyAlignment="1">
      <alignment horizontal="center" vertical="center" shrinkToFit="1"/>
    </xf>
    <xf numFmtId="0" fontId="3" fillId="0" borderId="51" xfId="0" applyFont="1" applyBorder="1" applyAlignment="1">
      <alignment horizontal="center" vertical="center" shrinkToFit="1"/>
    </xf>
    <xf numFmtId="0" fontId="3" fillId="0" borderId="4" xfId="0" applyFont="1" applyBorder="1" applyAlignment="1">
      <alignment horizontal="center" vertical="center" shrinkToFit="1"/>
    </xf>
    <xf numFmtId="0" fontId="3" fillId="0" borderId="6" xfId="0" applyFont="1" applyBorder="1" applyAlignment="1">
      <alignment horizontal="center" vertical="center" shrinkToFit="1"/>
    </xf>
    <xf numFmtId="0" fontId="3" fillId="13" borderId="7" xfId="0" applyFont="1" applyFill="1" applyBorder="1" applyAlignment="1">
      <alignment horizontal="center" vertical="center"/>
    </xf>
    <xf numFmtId="0" fontId="3" fillId="13" borderId="8" xfId="0" applyFont="1" applyFill="1" applyBorder="1" applyAlignment="1">
      <alignment horizontal="center" vertical="center"/>
    </xf>
    <xf numFmtId="0" fontId="3" fillId="13" borderId="9" xfId="0" applyFont="1" applyFill="1" applyBorder="1" applyAlignment="1">
      <alignment horizontal="center" vertical="center"/>
    </xf>
    <xf numFmtId="0" fontId="3" fillId="13" borderId="5" xfId="0" applyFont="1" applyFill="1" applyBorder="1" applyAlignment="1">
      <alignment horizontal="center" vertical="center"/>
    </xf>
    <xf numFmtId="0" fontId="3" fillId="13" borderId="0" xfId="0" applyFont="1" applyFill="1" applyAlignment="1">
      <alignment horizontal="center" vertical="center"/>
    </xf>
    <xf numFmtId="0" fontId="3" fillId="13" borderId="6" xfId="0" applyFont="1" applyFill="1" applyBorder="1" applyAlignment="1">
      <alignment horizontal="center" vertical="center"/>
    </xf>
    <xf numFmtId="0" fontId="3" fillId="0" borderId="1" xfId="0" applyFont="1" applyBorder="1" applyAlignment="1">
      <alignment horizontal="center" vertical="center" wrapText="1"/>
    </xf>
    <xf numFmtId="177" fontId="3" fillId="0" borderId="10" xfId="0" applyNumberFormat="1" applyFont="1" applyBorder="1" applyAlignment="1">
      <alignment horizontal="center" vertical="center" shrinkToFit="1"/>
    </xf>
    <xf numFmtId="177" fontId="3" fillId="0" borderId="11" xfId="0" applyNumberFormat="1" applyFont="1" applyBorder="1" applyAlignment="1">
      <alignment horizontal="center" vertical="center" shrinkToFit="1"/>
    </xf>
    <xf numFmtId="177" fontId="3" fillId="0" borderId="12" xfId="0" applyNumberFormat="1" applyFont="1" applyBorder="1" applyAlignment="1">
      <alignment horizontal="center" vertical="center" shrinkToFit="1"/>
    </xf>
    <xf numFmtId="0" fontId="3" fillId="0" borderId="0" xfId="0" applyFont="1" applyAlignment="1">
      <alignment horizontal="center" vertical="center"/>
    </xf>
    <xf numFmtId="0" fontId="19" fillId="12" borderId="57" xfId="0" applyFont="1" applyFill="1" applyBorder="1" applyAlignment="1">
      <alignment horizontal="center" vertical="center"/>
    </xf>
    <xf numFmtId="0" fontId="3" fillId="15" borderId="2" xfId="0" applyFont="1" applyFill="1" applyBorder="1" applyAlignment="1">
      <alignment horizontal="distributed" vertical="center" indent="2"/>
    </xf>
    <xf numFmtId="0" fontId="3" fillId="15" borderId="3" xfId="0" applyFont="1" applyFill="1" applyBorder="1" applyAlignment="1">
      <alignment horizontal="distributed" vertical="center" indent="2"/>
    </xf>
    <xf numFmtId="0" fontId="2" fillId="14" borderId="24" xfId="0" applyFont="1" applyFill="1" applyBorder="1" applyAlignment="1">
      <alignment horizontal="left" vertical="center"/>
    </xf>
    <xf numFmtId="0" fontId="2" fillId="14" borderId="25" xfId="0" applyFont="1" applyFill="1" applyBorder="1" applyAlignment="1">
      <alignment horizontal="left" vertical="center"/>
    </xf>
    <xf numFmtId="0" fontId="2" fillId="14" borderId="26" xfId="0" applyFont="1" applyFill="1" applyBorder="1" applyAlignment="1">
      <alignment horizontal="left" vertical="center"/>
    </xf>
    <xf numFmtId="0" fontId="2" fillId="14" borderId="27" xfId="0" applyFont="1" applyFill="1" applyBorder="1" applyAlignment="1">
      <alignment horizontal="left" vertical="center"/>
    </xf>
    <xf numFmtId="0" fontId="2" fillId="14" borderId="0" xfId="0" applyFont="1" applyFill="1" applyAlignment="1">
      <alignment horizontal="left" vertical="center"/>
    </xf>
    <xf numFmtId="0" fontId="2" fillId="14" borderId="28" xfId="0" applyFont="1" applyFill="1" applyBorder="1" applyAlignment="1">
      <alignment horizontal="left" vertical="center"/>
    </xf>
    <xf numFmtId="0" fontId="3" fillId="0" borderId="35" xfId="0" applyFont="1" applyBorder="1" applyAlignment="1">
      <alignment horizontal="center" vertical="center"/>
    </xf>
    <xf numFmtId="0" fontId="3" fillId="0" borderId="33" xfId="0" applyFont="1" applyBorder="1" applyAlignment="1">
      <alignment horizontal="center" vertical="center"/>
    </xf>
    <xf numFmtId="0" fontId="3" fillId="15" borderId="27" xfId="0" applyFont="1" applyFill="1" applyBorder="1" applyAlignment="1">
      <alignment horizontal="left" vertical="center" wrapText="1" indent="1"/>
    </xf>
    <xf numFmtId="0" fontId="3" fillId="15" borderId="0" xfId="0" applyFont="1" applyFill="1" applyAlignment="1">
      <alignment horizontal="left" vertical="center" wrapText="1" indent="1"/>
    </xf>
    <xf numFmtId="0" fontId="3" fillId="15" borderId="28" xfId="0" applyFont="1" applyFill="1" applyBorder="1" applyAlignment="1">
      <alignment horizontal="left" vertical="center" wrapText="1" indent="1"/>
    </xf>
    <xf numFmtId="0" fontId="3" fillId="15" borderId="63" xfId="0" applyFont="1" applyFill="1" applyBorder="1" applyAlignment="1">
      <alignment horizontal="left" vertical="center" wrapText="1" indent="1"/>
    </xf>
    <xf numFmtId="0" fontId="3" fillId="15" borderId="8" xfId="0" applyFont="1" applyFill="1" applyBorder="1" applyAlignment="1">
      <alignment horizontal="left" vertical="center" wrapText="1" indent="1"/>
    </xf>
    <xf numFmtId="0" fontId="3" fillId="15" borderId="64" xfId="0" applyFont="1" applyFill="1" applyBorder="1" applyAlignment="1">
      <alignment horizontal="left" vertical="center" wrapText="1" indent="1"/>
    </xf>
    <xf numFmtId="0" fontId="3" fillId="15" borderId="61" xfId="0" applyFont="1" applyFill="1" applyBorder="1" applyAlignment="1">
      <alignment horizontal="left" vertical="center" wrapText="1" indent="1"/>
    </xf>
    <xf numFmtId="0" fontId="3" fillId="15" borderId="31" xfId="0" applyFont="1" applyFill="1" applyBorder="1" applyAlignment="1">
      <alignment horizontal="left" vertical="center" wrapText="1" indent="1"/>
    </xf>
    <xf numFmtId="0" fontId="3" fillId="15" borderId="62" xfId="0" applyFont="1" applyFill="1" applyBorder="1" applyAlignment="1">
      <alignment horizontal="left" vertical="center" wrapText="1" indent="1"/>
    </xf>
    <xf numFmtId="179" fontId="3" fillId="0" borderId="40" xfId="0" applyNumberFormat="1" applyFont="1" applyBorder="1" applyAlignment="1">
      <alignment horizontal="left" vertical="center" indent="1" shrinkToFit="1"/>
    </xf>
    <xf numFmtId="179" fontId="3" fillId="0" borderId="33" xfId="0" applyNumberFormat="1" applyFont="1" applyBorder="1" applyAlignment="1">
      <alignment horizontal="left" vertical="center" indent="1" shrinkToFit="1"/>
    </xf>
    <xf numFmtId="179" fontId="3" fillId="0" borderId="36" xfId="0" applyNumberFormat="1" applyFont="1" applyBorder="1" applyAlignment="1">
      <alignment horizontal="left" vertical="center" indent="1" shrinkToFit="1"/>
    </xf>
    <xf numFmtId="0" fontId="3" fillId="13" borderId="1" xfId="0" applyFont="1" applyFill="1" applyBorder="1" applyAlignment="1">
      <alignment horizontal="center" vertical="center"/>
    </xf>
    <xf numFmtId="0" fontId="3" fillId="13" borderId="2" xfId="0" applyFont="1" applyFill="1" applyBorder="1" applyAlignment="1">
      <alignment horizontal="center" vertical="center"/>
    </xf>
    <xf numFmtId="0" fontId="3" fillId="13" borderId="3" xfId="0" applyFont="1" applyFill="1" applyBorder="1" applyAlignment="1">
      <alignment horizontal="center" vertical="center"/>
    </xf>
    <xf numFmtId="0" fontId="3" fillId="13" borderId="4" xfId="0" applyFont="1" applyFill="1" applyBorder="1" applyAlignment="1">
      <alignment horizontal="center" vertical="center"/>
    </xf>
    <xf numFmtId="178" fontId="3" fillId="0" borderId="2" xfId="0" applyNumberFormat="1" applyFont="1" applyBorder="1" applyAlignment="1">
      <alignment horizontal="center" vertical="center"/>
    </xf>
    <xf numFmtId="178" fontId="3" fillId="0" borderId="3" xfId="0" applyNumberFormat="1" applyFont="1" applyBorder="1" applyAlignment="1">
      <alignment horizontal="center" vertical="center"/>
    </xf>
    <xf numFmtId="178" fontId="3" fillId="0" borderId="4" xfId="0" applyNumberFormat="1" applyFont="1" applyBorder="1" applyAlignment="1">
      <alignment horizontal="center" vertical="center"/>
    </xf>
    <xf numFmtId="178" fontId="3" fillId="0" borderId="7" xfId="0" applyNumberFormat="1" applyFont="1" applyBorder="1" applyAlignment="1">
      <alignment horizontal="center" vertical="center"/>
    </xf>
    <xf numFmtId="178" fontId="3" fillId="0" borderId="8" xfId="0" applyNumberFormat="1" applyFont="1" applyBorder="1" applyAlignment="1">
      <alignment horizontal="center" vertical="center"/>
    </xf>
    <xf numFmtId="178" fontId="3" fillId="0" borderId="9" xfId="0" applyNumberFormat="1" applyFont="1" applyBorder="1" applyAlignment="1">
      <alignment horizontal="center" vertical="center"/>
    </xf>
    <xf numFmtId="0" fontId="14" fillId="3" borderId="24" xfId="0" applyFont="1" applyFill="1" applyBorder="1" applyAlignment="1">
      <alignment horizontal="distributed" vertical="center" wrapText="1" indent="4"/>
    </xf>
    <xf numFmtId="0" fontId="14" fillId="3" borderId="25" xfId="0" applyFont="1" applyFill="1" applyBorder="1" applyAlignment="1">
      <alignment horizontal="distributed" vertical="center" wrapText="1" indent="4"/>
    </xf>
    <xf numFmtId="0" fontId="14" fillId="3" borderId="26" xfId="0" applyFont="1" applyFill="1" applyBorder="1" applyAlignment="1">
      <alignment horizontal="distributed" vertical="center" wrapText="1" indent="4"/>
    </xf>
    <xf numFmtId="0" fontId="7" fillId="4" borderId="53" xfId="0" applyFont="1" applyFill="1" applyBorder="1" applyAlignment="1">
      <alignment horizontal="center" vertical="center" wrapText="1" shrinkToFit="1"/>
    </xf>
    <xf numFmtId="0" fontId="7" fillId="4" borderId="54" xfId="0" applyFont="1" applyFill="1" applyBorder="1" applyAlignment="1">
      <alignment horizontal="center" vertical="center" wrapText="1" shrinkToFit="1"/>
    </xf>
    <xf numFmtId="0" fontId="17" fillId="4" borderId="13" xfId="0" applyFont="1" applyFill="1" applyBorder="1" applyAlignment="1">
      <alignment horizontal="center" vertical="center" wrapText="1" shrinkToFit="1"/>
    </xf>
    <xf numFmtId="0" fontId="17" fillId="4" borderId="14" xfId="0" applyFont="1" applyFill="1" applyBorder="1" applyAlignment="1">
      <alignment horizontal="center" vertical="center" wrapText="1" shrinkToFit="1"/>
    </xf>
    <xf numFmtId="0" fontId="3" fillId="17" borderId="10" xfId="0" applyFont="1" applyFill="1" applyBorder="1" applyAlignment="1">
      <alignment horizontal="center" vertical="center" shrinkToFit="1"/>
    </xf>
    <xf numFmtId="0" fontId="3" fillId="17" borderId="12" xfId="0" applyFont="1" applyFill="1" applyBorder="1" applyAlignment="1">
      <alignment horizontal="center" vertical="center" shrinkToFit="1"/>
    </xf>
    <xf numFmtId="0" fontId="3" fillId="16" borderId="10" xfId="0" applyFont="1" applyFill="1" applyBorder="1" applyAlignment="1">
      <alignment horizontal="center" vertical="center" wrapText="1"/>
    </xf>
    <xf numFmtId="0" fontId="3" fillId="16" borderId="11" xfId="0" applyFont="1" applyFill="1" applyBorder="1" applyAlignment="1">
      <alignment horizontal="center" vertical="center" wrapText="1"/>
    </xf>
    <xf numFmtId="0" fontId="3" fillId="17" borderId="10" xfId="0" applyFont="1" applyFill="1" applyBorder="1" applyAlignment="1">
      <alignment horizontal="center" vertical="center" wrapText="1"/>
    </xf>
    <xf numFmtId="0" fontId="3" fillId="17" borderId="12" xfId="0" applyFont="1" applyFill="1" applyBorder="1" applyAlignment="1">
      <alignment horizontal="center" vertical="center" wrapText="1"/>
    </xf>
    <xf numFmtId="178" fontId="3" fillId="17" borderId="11" xfId="0" applyNumberFormat="1" applyFont="1" applyFill="1" applyBorder="1" applyAlignment="1">
      <alignment horizontal="center" vertical="center" shrinkToFit="1"/>
    </xf>
    <xf numFmtId="178" fontId="3" fillId="17" borderId="12" xfId="0" applyNumberFormat="1" applyFont="1" applyFill="1" applyBorder="1" applyAlignment="1">
      <alignment horizontal="center" vertical="center" shrinkToFit="1"/>
    </xf>
  </cellXfs>
  <cellStyles count="1">
    <cellStyle name="標準" xfId="0" builtinId="0"/>
  </cellStyles>
  <dxfs count="0"/>
  <tableStyles count="0" defaultTableStyle="TableStyleMedium2" defaultPivotStyle="PivotStyleLight16"/>
  <colors>
    <mruColors>
      <color rgb="FFFFCCCC"/>
      <color rgb="FFFFFFCC"/>
      <color rgb="FFFFFF99"/>
      <color rgb="FF3399FF"/>
      <color rgb="FF0066CC"/>
      <color rgb="FFCC9900"/>
      <color rgb="FF9999FF"/>
      <color rgb="FFCC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06/relationships/rdRichValue" Target="richData/rdrichvalue.xml"/><Relationship Id="rId13" Type="http://schemas.microsoft.com/office/2022/10/relationships/richValueRel" Target="richData/richValueRel.xml"/><Relationship Id="rId3" Type="http://schemas.openxmlformats.org/officeDocument/2006/relationships/worksheet" Target="worksheets/sheet3.xml"/><Relationship Id="rId7" Type="http://schemas.openxmlformats.org/officeDocument/2006/relationships/sheetMetadata" Target="metadata.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alcChain" Target="calcChain.xml"/><Relationship Id="rId5" Type="http://schemas.openxmlformats.org/officeDocument/2006/relationships/styles" Target="styles.xml"/><Relationship Id="rId10" Type="http://schemas.microsoft.com/office/2017/06/relationships/rdRichValueTypes" Target="richData/rdRichValueTypes.xml"/><Relationship Id="rId4" Type="http://schemas.openxmlformats.org/officeDocument/2006/relationships/theme" Target="theme/theme1.xml"/><Relationship Id="rId9" Type="http://schemas.microsoft.com/office/2017/06/relationships/rdRichValueStructure" Target="richData/rdrichvaluestructure.xml"/></Relationships>
</file>

<file path=xl/ctrlProps/ctrlProp1.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15</xdr:col>
          <xdr:colOff>438150</xdr:colOff>
          <xdr:row>5</xdr:row>
          <xdr:rowOff>57150</xdr:rowOff>
        </xdr:from>
        <xdr:to>
          <xdr:col>18</xdr:col>
          <xdr:colOff>485775</xdr:colOff>
          <xdr:row>10</xdr:row>
          <xdr:rowOff>57150</xdr:rowOff>
        </xdr:to>
        <xdr:sp macro="" textlink="">
          <xdr:nvSpPr>
            <xdr:cNvPr id="2051" name="Button 3"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w="9525">
              <a:miter lim="800000"/>
              <a:headEnd/>
              <a:tailEnd/>
            </a:ln>
          </xdr:spPr>
          <xdr:txBody>
            <a:bodyPr vertOverflow="clip" wrap="square" lIns="64008" tIns="22860" rIns="64008" bIns="22860" anchor="ctr" upright="1"/>
            <a:lstStyle/>
            <a:p>
              <a:pPr algn="ctr" rtl="0">
                <a:defRPr sz="1000"/>
              </a:pPr>
              <a:r>
                <a:rPr lang="ja-JP" altLang="en-US" sz="2000" b="1" i="0" u="none" strike="noStrike" baseline="0">
                  <a:solidFill>
                    <a:srgbClr val="FF0000"/>
                  </a:solidFill>
                  <a:latin typeface="BIZ UDPゴシック"/>
                  <a:ea typeface="BIZ UDPゴシック"/>
                </a:rPr>
                <a:t>印刷ボタン</a:t>
              </a:r>
            </a:p>
          </xdr:txBody>
        </xdr:sp>
        <xdr:clientData fPrintsWithSheet="0"/>
      </xdr:twoCellAnchor>
    </mc:Choice>
    <mc:Fallback/>
  </mc:AlternateContent>
</xdr:wsDr>
</file>

<file path=xl/richData/_rels/richValueRel.xml.rels><?xml version="1.0" encoding="UTF-8" standalone="yes"?>
<Relationships xmlns="http://schemas.openxmlformats.org/package/2006/relationships"><Relationship Id="rId1" Type="http://schemas.openxmlformats.org/officeDocument/2006/relationships/image" Target="../media/image1.jpe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33CBE5-CFF8-476C-B220-246CF8EE8386}">
  <sheetPr codeName="Sheet1">
    <tabColor rgb="FFFF0000"/>
  </sheetPr>
  <dimension ref="A1:Q78"/>
  <sheetViews>
    <sheetView tabSelected="1" view="pageBreakPreview" zoomScaleNormal="50" zoomScaleSheetLayoutView="100" workbookViewId="0">
      <selection activeCell="O17" sqref="O17"/>
    </sheetView>
  </sheetViews>
  <sheetFormatPr defaultColWidth="6.625" defaultRowHeight="18" customHeight="1"/>
  <cols>
    <col min="1" max="13" width="6.625" style="1"/>
    <col min="14" max="14" width="10.625" style="1" bestFit="1" customWidth="1"/>
    <col min="15" max="16384" width="6.625" style="1"/>
  </cols>
  <sheetData>
    <row r="1" spans="1:17" ht="18" customHeight="1" thickBot="1">
      <c r="A1" s="246" t="e" vm="1">
        <v>#VALUE!</v>
      </c>
      <c r="B1" s="124"/>
      <c r="C1" s="124"/>
      <c r="D1" s="124"/>
      <c r="E1" s="124"/>
      <c r="F1" s="124"/>
      <c r="G1" s="124"/>
      <c r="H1" s="124"/>
      <c r="I1" s="124"/>
      <c r="J1" s="124"/>
      <c r="K1" s="124"/>
      <c r="L1" s="124"/>
    </row>
    <row r="2" spans="1:17" ht="18" customHeight="1" thickBot="1">
      <c r="A2" s="246"/>
      <c r="B2" s="124"/>
      <c r="C2" s="124"/>
      <c r="D2" s="124"/>
      <c r="E2" s="124"/>
      <c r="F2" s="124"/>
      <c r="G2" s="124"/>
      <c r="H2" s="124"/>
      <c r="I2" s="124"/>
      <c r="J2" s="124"/>
      <c r="K2" s="11" t="s">
        <v>100</v>
      </c>
      <c r="L2" s="92" t="s">
        <v>178</v>
      </c>
    </row>
    <row r="3" spans="1:17" ht="18" customHeight="1">
      <c r="A3" s="183" t="s">
        <v>0</v>
      </c>
      <c r="B3" s="184"/>
      <c r="C3" s="184"/>
      <c r="D3" s="184"/>
      <c r="E3" s="184"/>
      <c r="F3" s="184"/>
      <c r="G3" s="185"/>
      <c r="H3" s="106" t="s">
        <v>1</v>
      </c>
      <c r="I3" s="174" t="str">
        <f>'作成用シート '!$F$1&amp;""</f>
        <v/>
      </c>
      <c r="J3" s="174"/>
      <c r="K3" s="174"/>
      <c r="L3" s="175"/>
    </row>
    <row r="4" spans="1:17" ht="18" customHeight="1">
      <c r="A4" s="186"/>
      <c r="B4" s="187"/>
      <c r="C4" s="187"/>
      <c r="D4" s="187"/>
      <c r="E4" s="187"/>
      <c r="F4" s="187"/>
      <c r="G4" s="188"/>
      <c r="H4" s="149" t="s">
        <v>2</v>
      </c>
      <c r="I4" s="176" t="str">
        <f>'作成用シート '!$M$1&amp;""</f>
        <v/>
      </c>
      <c r="J4" s="176"/>
      <c r="K4" s="176"/>
      <c r="L4" s="177"/>
    </row>
    <row r="5" spans="1:17" ht="18" customHeight="1">
      <c r="A5" s="189"/>
      <c r="B5" s="190"/>
      <c r="C5" s="190"/>
      <c r="D5" s="190"/>
      <c r="E5" s="190"/>
      <c r="F5" s="190"/>
      <c r="G5" s="191"/>
      <c r="H5" s="107" t="s">
        <v>3</v>
      </c>
      <c r="I5" s="178" t="str">
        <f>'作成用シート '!$J$1&amp;""</f>
        <v/>
      </c>
      <c r="J5" s="178"/>
      <c r="K5" s="178"/>
      <c r="L5" s="179"/>
    </row>
    <row r="6" spans="1:17" ht="18" customHeight="1">
      <c r="A6" s="93" t="s">
        <v>4</v>
      </c>
      <c r="B6" s="243">
        <f>VLOOKUP($L$2,'作成用シート '!$A$4:$AU$200,3,FALSE)</f>
        <v>43747</v>
      </c>
      <c r="C6" s="244"/>
      <c r="D6" s="245"/>
      <c r="E6" s="93" t="s">
        <v>175</v>
      </c>
      <c r="F6" s="243">
        <f>VLOOKUP($L$2,'作成用シート '!$A$4:$AU$23,4,FALSE)</f>
        <v>45574</v>
      </c>
      <c r="G6" s="245"/>
      <c r="H6" s="94" t="s">
        <v>176</v>
      </c>
      <c r="I6" s="180" t="str">
        <f>VLOOKUP($L$2,'作成用シート '!$A$4:$AU$23,5,FALSE)&amp;""</f>
        <v>家族</v>
      </c>
      <c r="J6" s="181"/>
      <c r="K6" s="181"/>
      <c r="L6" s="182"/>
    </row>
    <row r="7" spans="1:17" ht="18" customHeight="1">
      <c r="A7" s="124"/>
      <c r="B7" s="124"/>
      <c r="C7" s="124"/>
      <c r="D7" s="124"/>
      <c r="E7" s="124"/>
      <c r="F7" s="124"/>
      <c r="G7" s="124"/>
      <c r="H7" s="124"/>
      <c r="I7" s="124"/>
      <c r="J7" s="124"/>
      <c r="K7" s="124"/>
      <c r="L7" s="124"/>
    </row>
    <row r="8" spans="1:17" ht="18" customHeight="1">
      <c r="A8" s="192" t="s">
        <v>8</v>
      </c>
      <c r="B8" s="192"/>
      <c r="C8" s="195" t="str">
        <f>VLOOKUP($L$2,'作成用シート '!$A$4:$AU$200,7,FALSE)&amp;""</f>
        <v>相模原市ーー区ーー○－△－□</v>
      </c>
      <c r="D8" s="195" t="e">
        <f>VLOOKUP($B$2,'作成用シート '!$A$4:$AU$23,7,FALSE)</f>
        <v>#N/A</v>
      </c>
      <c r="E8" s="195" t="e">
        <f>VLOOKUP($B$2,'作成用シート '!$A$4:$AU$23,7,FALSE)</f>
        <v>#N/A</v>
      </c>
      <c r="F8" s="195" t="e">
        <f>VLOOKUP($B$2,'作成用シート '!$A$4:$AU$23,7,FALSE)</f>
        <v>#N/A</v>
      </c>
      <c r="G8" s="195" t="e">
        <f>VLOOKUP($B$2,'作成用シート '!$A$4:$AU$23,7,FALSE)</f>
        <v>#N/A</v>
      </c>
      <c r="H8" s="195" t="e">
        <f>VLOOKUP($B$2,'作成用シート '!$A$4:$AU$23,7,FALSE)</f>
        <v>#N/A</v>
      </c>
      <c r="I8" s="195" t="e">
        <f>VLOOKUP($B$2,'作成用シート '!$A$4:$AU$23,7,FALSE)</f>
        <v>#N/A</v>
      </c>
      <c r="J8" s="195" t="e">
        <f>VLOOKUP($B$2,'作成用シート '!$A$4:$AU$23,7,FALSE)</f>
        <v>#N/A</v>
      </c>
      <c r="K8" s="195" t="e">
        <f>VLOOKUP($B$2,'作成用シート '!$A$4:$AU$23,7,FALSE)</f>
        <v>#N/A</v>
      </c>
      <c r="L8" s="195" t="e">
        <f>VLOOKUP($B$2,'作成用シート '!$A$4:$AU$23,7,FALSE)</f>
        <v>#N/A</v>
      </c>
    </row>
    <row r="9" spans="1:17" ht="18" customHeight="1">
      <c r="A9" s="192"/>
      <c r="B9" s="192"/>
      <c r="C9" s="195" t="e">
        <f>VLOOKUP($B$2,'作成用シート '!$A$4:$AU$23,7,FALSE)</f>
        <v>#N/A</v>
      </c>
      <c r="D9" s="195" t="e">
        <f>VLOOKUP($B$2,'作成用シート '!$A$4:$AU$23,7,FALSE)</f>
        <v>#N/A</v>
      </c>
      <c r="E9" s="195" t="e">
        <f>VLOOKUP($B$2,'作成用シート '!$A$4:$AU$23,7,FALSE)</f>
        <v>#N/A</v>
      </c>
      <c r="F9" s="195" t="e">
        <f>VLOOKUP($B$2,'作成用シート '!$A$4:$AU$23,7,FALSE)</f>
        <v>#N/A</v>
      </c>
      <c r="G9" s="195" t="e">
        <f>VLOOKUP($B$2,'作成用シート '!$A$4:$AU$23,7,FALSE)</f>
        <v>#N/A</v>
      </c>
      <c r="H9" s="195" t="e">
        <f>VLOOKUP($B$2,'作成用シート '!$A$4:$AU$23,7,FALSE)</f>
        <v>#N/A</v>
      </c>
      <c r="I9" s="195" t="e">
        <f>VLOOKUP($B$2,'作成用シート '!$A$4:$AU$23,7,FALSE)</f>
        <v>#N/A</v>
      </c>
      <c r="J9" s="195" t="e">
        <f>VLOOKUP($B$2,'作成用シート '!$A$4:$AU$23,7,FALSE)</f>
        <v>#N/A</v>
      </c>
      <c r="K9" s="195" t="e">
        <f>VLOOKUP($B$2,'作成用シート '!$A$4:$AU$23,7,FALSE)</f>
        <v>#N/A</v>
      </c>
      <c r="L9" s="195" t="e">
        <f>VLOOKUP($B$2,'作成用シート '!$A$4:$AU$23,7,FALSE)</f>
        <v>#N/A</v>
      </c>
    </row>
    <row r="10" spans="1:17" ht="13.15" customHeight="1">
      <c r="A10" s="192" t="s" ph="1">
        <v>6</v>
      </c>
      <c r="B10" s="192" ph="1"/>
      <c r="C10" s="199" t="str">
        <f>VLOOKUP($L$2,'作成用シート '!$A$4:$AU$200,6,FALSE)&amp;""</f>
        <v>きゅうきゅう　たろう</v>
      </c>
      <c r="D10" s="199" t="e">
        <f>VLOOKUP($B$2,'作成用シート '!$A$4:$AU$23,9,FALSE)</f>
        <v>#N/A</v>
      </c>
      <c r="E10" s="199" t="e">
        <f>VLOOKUP($B$2,'作成用シート '!$A$4:$AU$23,9,FALSE)</f>
        <v>#N/A</v>
      </c>
      <c r="F10" s="199" t="e">
        <f>VLOOKUP($B$2,'作成用シート '!$A$4:$AU$23,9,FALSE)</f>
        <v>#N/A</v>
      </c>
      <c r="G10" s="199" t="e">
        <f>VLOOKUP($B$2,'作成用シート '!$A$4:$AU$23,9,FALSE)</f>
        <v>#N/A</v>
      </c>
      <c r="H10" s="199" t="e">
        <f>VLOOKUP($B$2,'作成用シート '!$A$4:$AU$23,9,FALSE)</f>
        <v>#N/A</v>
      </c>
      <c r="I10" s="193" t="s">
        <v>7</v>
      </c>
      <c r="J10" s="200" t="str">
        <f>VLOOKUP($L$2,'作成用シート '!$A$4:$AU$200,8,FALSE)&amp;""</f>
        <v>男</v>
      </c>
      <c r="K10" s="200" t="e">
        <f>VLOOKUP($B$2,'作成用シート '!$A$4:$AU$23,10,FALSE)</f>
        <v>#N/A</v>
      </c>
      <c r="L10" s="200" t="e">
        <f>VLOOKUP($B$2,'作成用シート '!$A$4:$AU$23,10,FALSE)</f>
        <v>#N/A</v>
      </c>
    </row>
    <row r="11" spans="1:17" ht="22.9" customHeight="1">
      <c r="A11" s="192" ph="1"/>
      <c r="B11" s="192" ph="1"/>
      <c r="C11" s="196" t="str">
        <f>VLOOKUP($L$2,'作成用シート '!$A$4:$AU$200,2,FALSE)&amp;""</f>
        <v>救急　太郎</v>
      </c>
      <c r="D11" s="197" t="e">
        <f>VLOOKUP($B$2,'作成用シート '!$A$4:$AU$23,8,FALSE)</f>
        <v>#N/A</v>
      </c>
      <c r="E11" s="197" t="e">
        <f>VLOOKUP($B$2,'作成用シート '!$A$4:$AU$23,8,FALSE)</f>
        <v>#N/A</v>
      </c>
      <c r="F11" s="197" t="e">
        <f>VLOOKUP($B$2,'作成用シート '!$A$4:$AU$23,8,FALSE)</f>
        <v>#N/A</v>
      </c>
      <c r="G11" s="197" t="e">
        <f>VLOOKUP($B$2,'作成用シート '!$A$4:$AU$23,8,FALSE)</f>
        <v>#N/A</v>
      </c>
      <c r="H11" s="198" t="e">
        <f>VLOOKUP($B$2,'作成用シート '!$A$4:$AU$23,8,FALSE)</f>
        <v>#N/A</v>
      </c>
      <c r="I11" s="194"/>
      <c r="J11" s="201" t="e">
        <f>VLOOKUP($B$2,'作成用シート '!$A$4:$AU$23,10,FALSE)</f>
        <v>#N/A</v>
      </c>
      <c r="K11" s="201" t="e">
        <f>VLOOKUP($B$2,'作成用シート '!$A$4:$AU$23,10,FALSE)</f>
        <v>#N/A</v>
      </c>
      <c r="L11" s="201" t="e">
        <f>VLOOKUP($B$2,'作成用シート '!$A$4:$AU$23,10,FALSE)</f>
        <v>#N/A</v>
      </c>
      <c r="Q11" s="12"/>
    </row>
    <row r="12" spans="1:17" ht="18" customHeight="1">
      <c r="A12" s="270" t="s">
        <v>9</v>
      </c>
      <c r="B12" s="270"/>
      <c r="C12" s="274" t="str">
        <f>VLOOKUP($L$2,'作成用シート '!$A$4:$AU$200,9,FALSE)&amp;""</f>
        <v>昭和１０年１０月１０日</v>
      </c>
      <c r="D12" s="275" t="e">
        <f>VLOOKUP($B$2,'作成用シート '!$A$4:$AU$23,11,FALSE)</f>
        <v>#N/A</v>
      </c>
      <c r="E12" s="275" t="e">
        <f>VLOOKUP($B$2,'作成用シート '!$A$4:$AU$23,11,FALSE)</f>
        <v>#N/A</v>
      </c>
      <c r="F12" s="275" t="e">
        <f>VLOOKUP($B$2,'作成用シート '!$A$4:$AU$23,11,FALSE)</f>
        <v>#N/A</v>
      </c>
      <c r="G12" s="276" t="e">
        <f>VLOOKUP($B$2,'作成用シート '!$A$4:$AU$23,11,FALSE)</f>
        <v>#N/A</v>
      </c>
      <c r="H12" s="248" t="s">
        <v>167</v>
      </c>
      <c r="I12" s="249"/>
      <c r="J12" s="120" t="str">
        <f ca="1">VLOOKUP($L$2,'作成用シート '!$A$4:$AU$200,10,FALSE)&amp;""</f>
        <v>89</v>
      </c>
      <c r="K12" s="121" t="s">
        <v>126</v>
      </c>
      <c r="L12" s="122"/>
    </row>
    <row r="13" spans="1:17" ht="18" customHeight="1">
      <c r="A13" s="270"/>
      <c r="B13" s="270"/>
      <c r="C13" s="277" t="e">
        <f>VLOOKUP($B$2,'作成用シート '!$A$4:$AU$23,11,FALSE)</f>
        <v>#N/A</v>
      </c>
      <c r="D13" s="278" t="e">
        <f>VLOOKUP($B$2,'作成用シート '!$A$4:$AU$23,11,FALSE)</f>
        <v>#N/A</v>
      </c>
      <c r="E13" s="278" t="e">
        <f>VLOOKUP($B$2,'作成用シート '!$A$4:$AU$23,11,FALSE)</f>
        <v>#N/A</v>
      </c>
      <c r="F13" s="278" t="e">
        <f>VLOOKUP($B$2,'作成用シート '!$A$4:$AU$23,11,FALSE)</f>
        <v>#N/A</v>
      </c>
      <c r="G13" s="279" t="e">
        <f>VLOOKUP($B$2,'作成用シート '!$A$4:$AU$23,11,FALSE)</f>
        <v>#N/A</v>
      </c>
      <c r="H13" s="211">
        <f ca="1">TODAY()</f>
        <v>44182</v>
      </c>
      <c r="I13" s="212" t="e">
        <f>VLOOKUP($B$2,'作成用シート '!$A$4:$AU$23,2,FALSE)</f>
        <v>#N/A</v>
      </c>
      <c r="J13" s="212" t="e">
        <f>VLOOKUP($B$2,'作成用シート '!$A$4:$AU$23,2,FALSE)</f>
        <v>#N/A</v>
      </c>
      <c r="K13" s="212" t="e">
        <f>VLOOKUP($B$2,'作成用シート '!$A$4:$AU$23,2,FALSE)</f>
        <v>#N/A</v>
      </c>
      <c r="L13" s="123" t="s">
        <v>127</v>
      </c>
    </row>
    <row r="14" spans="1:17" ht="18" customHeight="1">
      <c r="A14" s="271" t="s">
        <v>10</v>
      </c>
      <c r="B14" s="273"/>
      <c r="C14" s="195" t="str">
        <f>VLOOKUP($L$2,'作成用シート '!$A$4:$AU$200,11,FALSE)&amp;""</f>
        <v>042－○○○－△△△△</v>
      </c>
      <c r="D14" s="195" t="e">
        <f>VLOOKUP($B$2,'作成用シート '!$A$4:$AU$23,13,FALSE)</f>
        <v>#N/A</v>
      </c>
      <c r="E14" s="195" t="e">
        <f>VLOOKUP($B$2,'作成用シート '!$A$4:$AU$23,13,FALSE)</f>
        <v>#N/A</v>
      </c>
      <c r="F14" s="195" t="e">
        <f>VLOOKUP($B$2,'作成用シート '!$A$4:$AU$23,13,FALSE)</f>
        <v>#N/A</v>
      </c>
      <c r="G14" s="195" t="e">
        <f>VLOOKUP($B$2,'作成用シート '!$A$4:$AU$23,13,FALSE)</f>
        <v>#N/A</v>
      </c>
      <c r="H14" s="195" t="e">
        <f>VLOOKUP($B$2,'作成用シート '!$A$4:$AU$23,13,FALSE)</f>
        <v>#N/A</v>
      </c>
      <c r="I14" s="195" t="e">
        <f>VLOOKUP($B$2,'作成用シート '!$A$4:$AU$23,13,FALSE)</f>
        <v>#N/A</v>
      </c>
      <c r="J14" s="195" t="e">
        <f>VLOOKUP($B$2,'作成用シート '!$A$4:$AU$23,13,FALSE)</f>
        <v>#N/A</v>
      </c>
      <c r="K14" s="195" t="e">
        <f>VLOOKUP($B$2,'作成用シート '!$A$4:$AU$23,13,FALSE)</f>
        <v>#N/A</v>
      </c>
      <c r="L14" s="195" t="e">
        <f>VLOOKUP($B$2,'作成用シート '!$A$4:$AU$23,13,FALSE)</f>
        <v>#N/A</v>
      </c>
    </row>
    <row r="15" spans="1:17" ht="18" customHeight="1">
      <c r="A15" s="236" t="s">
        <v>11</v>
      </c>
      <c r="B15" s="238"/>
      <c r="C15" s="195" t="e">
        <f>VLOOKUP($B$2,'作成用シート '!$A$4:$AU$23,13,FALSE)</f>
        <v>#N/A</v>
      </c>
      <c r="D15" s="195" t="e">
        <f>VLOOKUP($B$2,'作成用シート '!$A$4:$AU$23,13,FALSE)</f>
        <v>#N/A</v>
      </c>
      <c r="E15" s="195" t="e">
        <f>VLOOKUP($B$2,'作成用シート '!$A$4:$AU$23,13,FALSE)</f>
        <v>#N/A</v>
      </c>
      <c r="F15" s="195" t="e">
        <f>VLOOKUP($B$2,'作成用シート '!$A$4:$AU$23,13,FALSE)</f>
        <v>#N/A</v>
      </c>
      <c r="G15" s="195" t="e">
        <f>VLOOKUP($B$2,'作成用シート '!$A$4:$AU$23,13,FALSE)</f>
        <v>#N/A</v>
      </c>
      <c r="H15" s="195" t="e">
        <f>VLOOKUP($B$2,'作成用シート '!$A$4:$AU$23,13,FALSE)</f>
        <v>#N/A</v>
      </c>
      <c r="I15" s="195" t="e">
        <f>VLOOKUP($B$2,'作成用シート '!$A$4:$AU$23,13,FALSE)</f>
        <v>#N/A</v>
      </c>
      <c r="J15" s="195" t="e">
        <f>VLOOKUP($B$2,'作成用シート '!$A$4:$AU$23,13,FALSE)</f>
        <v>#N/A</v>
      </c>
      <c r="K15" s="195" t="e">
        <f>VLOOKUP($B$2,'作成用シート '!$A$4:$AU$23,13,FALSE)</f>
        <v>#N/A</v>
      </c>
      <c r="L15" s="195" t="e">
        <f>VLOOKUP($B$2,'作成用シート '!$A$4:$AU$23,13,FALSE)</f>
        <v>#N/A</v>
      </c>
    </row>
    <row r="16" spans="1:17" ht="18" customHeight="1">
      <c r="A16" s="124" t="s">
        <v>12</v>
      </c>
      <c r="B16" s="124"/>
      <c r="C16" s="124"/>
      <c r="D16" s="124"/>
      <c r="E16" s="124"/>
      <c r="F16" s="124"/>
      <c r="G16" s="124"/>
      <c r="H16" s="124"/>
      <c r="I16" s="124"/>
      <c r="J16" s="124"/>
      <c r="K16" s="124"/>
      <c r="L16" s="124"/>
    </row>
    <row r="17" spans="1:12" ht="19.899999999999999" customHeight="1">
      <c r="A17" s="271" t="s">
        <v>13</v>
      </c>
      <c r="B17" s="272"/>
      <c r="C17" s="273"/>
      <c r="D17" s="220" t="str">
        <f>VLOOKUP($L$2,'作成用シート '!$A$4:$AU$200,12,FALSE)&amp;""</f>
        <v>○○○○○・○○○○○○○・○○○　　　　複数ある場合は、全て記載</v>
      </c>
      <c r="E17" s="221" t="e">
        <f>VLOOKUP($B$2,'作成用シート '!$A$4:$AU$23,14,FALSE)</f>
        <v>#N/A</v>
      </c>
      <c r="F17" s="221" t="e">
        <f>VLOOKUP($B$2,'作成用シート '!$A$4:$AU$23,14,FALSE)</f>
        <v>#N/A</v>
      </c>
      <c r="G17" s="221" t="e">
        <f>VLOOKUP($B$2,'作成用シート '!$A$4:$AU$23,14,FALSE)</f>
        <v>#N/A</v>
      </c>
      <c r="H17" s="221" t="e">
        <f>VLOOKUP($B$2,'作成用シート '!$A$4:$AU$23,14,FALSE)</f>
        <v>#N/A</v>
      </c>
      <c r="I17" s="221" t="e">
        <f>VLOOKUP($B$2,'作成用シート '!$A$4:$AU$23,14,FALSE)</f>
        <v>#N/A</v>
      </c>
      <c r="J17" s="221" t="e">
        <f>VLOOKUP($B$2,'作成用シート '!$A$4:$AU$23,14,FALSE)</f>
        <v>#N/A</v>
      </c>
      <c r="K17" s="221" t="e">
        <f>VLOOKUP($B$2,'作成用シート '!$A$4:$AU$23,14,FALSE)</f>
        <v>#N/A</v>
      </c>
      <c r="L17" s="222" t="e">
        <f>VLOOKUP($B$2,'作成用シート '!$A$4:$AU$23,14,FALSE)</f>
        <v>#N/A</v>
      </c>
    </row>
    <row r="18" spans="1:12" ht="19.899999999999999" customHeight="1">
      <c r="A18" s="236" t="s">
        <v>14</v>
      </c>
      <c r="B18" s="237"/>
      <c r="C18" s="238"/>
      <c r="D18" s="223" t="e">
        <f>VLOOKUP($B$2,'作成用シート '!$A$4:$AU$23,14,FALSE)</f>
        <v>#N/A</v>
      </c>
      <c r="E18" s="224" t="e">
        <f>VLOOKUP($B$2,'作成用シート '!$A$4:$AU$23,14,FALSE)</f>
        <v>#N/A</v>
      </c>
      <c r="F18" s="224" t="e">
        <f>VLOOKUP($B$2,'作成用シート '!$A$4:$AU$23,14,FALSE)</f>
        <v>#N/A</v>
      </c>
      <c r="G18" s="224" t="e">
        <f>VLOOKUP($B$2,'作成用シート '!$A$4:$AU$23,14,FALSE)</f>
        <v>#N/A</v>
      </c>
      <c r="H18" s="224" t="e">
        <f>VLOOKUP($B$2,'作成用シート '!$A$4:$AU$23,14,FALSE)</f>
        <v>#N/A</v>
      </c>
      <c r="I18" s="224" t="e">
        <f>VLOOKUP($B$2,'作成用シート '!$A$4:$AU$23,14,FALSE)</f>
        <v>#N/A</v>
      </c>
      <c r="J18" s="224" t="e">
        <f>VLOOKUP($B$2,'作成用シート '!$A$4:$AU$23,14,FALSE)</f>
        <v>#N/A</v>
      </c>
      <c r="K18" s="224" t="e">
        <f>VLOOKUP($B$2,'作成用シート '!$A$4:$AU$23,14,FALSE)</f>
        <v>#N/A</v>
      </c>
      <c r="L18" s="225" t="e">
        <f>VLOOKUP($B$2,'作成用シート '!$A$4:$AU$23,14,FALSE)</f>
        <v>#N/A</v>
      </c>
    </row>
    <row r="19" spans="1:12" ht="19.899999999999999" customHeight="1">
      <c r="A19" s="271" t="s">
        <v>15</v>
      </c>
      <c r="B19" s="272"/>
      <c r="C19" s="273"/>
      <c r="D19" s="220" t="str">
        <f>VLOOKUP($L$2,'作成用シート '!$A$4:$AU$200,13,FALSE)&amp;""</f>
        <v>○○○・○○○○○○○・○○○○○○　　　　　　複数ある場合は、全て記載</v>
      </c>
      <c r="E19" s="221" t="e">
        <f>VLOOKUP($B$2,'作成用シート '!$A$4:$AU$23,15,FALSE)</f>
        <v>#N/A</v>
      </c>
      <c r="F19" s="221" t="e">
        <f>VLOOKUP($B$2,'作成用シート '!$A$4:$AU$23,15,FALSE)</f>
        <v>#N/A</v>
      </c>
      <c r="G19" s="221" t="e">
        <f>VLOOKUP($B$2,'作成用シート '!$A$4:$AU$23,15,FALSE)</f>
        <v>#N/A</v>
      </c>
      <c r="H19" s="221" t="e">
        <f>VLOOKUP($B$2,'作成用シート '!$A$4:$AU$23,15,FALSE)</f>
        <v>#N/A</v>
      </c>
      <c r="I19" s="221" t="e">
        <f>VLOOKUP($B$2,'作成用シート '!$A$4:$AU$23,15,FALSE)</f>
        <v>#N/A</v>
      </c>
      <c r="J19" s="221" t="e">
        <f>VLOOKUP($B$2,'作成用シート '!$A$4:$AU$23,15,FALSE)</f>
        <v>#N/A</v>
      </c>
      <c r="K19" s="221" t="e">
        <f>VLOOKUP($B$2,'作成用シート '!$A$4:$AU$23,15,FALSE)</f>
        <v>#N/A</v>
      </c>
      <c r="L19" s="222" t="e">
        <f>VLOOKUP($B$2,'作成用シート '!$A$4:$AU$23,15,FALSE)</f>
        <v>#N/A</v>
      </c>
    </row>
    <row r="20" spans="1:12" ht="19.899999999999999" customHeight="1">
      <c r="A20" s="236" t="s">
        <v>16</v>
      </c>
      <c r="B20" s="237"/>
      <c r="C20" s="238"/>
      <c r="D20" s="223" t="e">
        <f>VLOOKUP($B$2,'作成用シート '!$A$4:$AU$23,15,FALSE)</f>
        <v>#N/A</v>
      </c>
      <c r="E20" s="224" t="e">
        <f>VLOOKUP($B$2,'作成用シート '!$A$4:$AU$23,15,FALSE)</f>
        <v>#N/A</v>
      </c>
      <c r="F20" s="224" t="e">
        <f>VLOOKUP($B$2,'作成用シート '!$A$4:$AU$23,15,FALSE)</f>
        <v>#N/A</v>
      </c>
      <c r="G20" s="224" t="e">
        <f>VLOOKUP($B$2,'作成用シート '!$A$4:$AU$23,15,FALSE)</f>
        <v>#N/A</v>
      </c>
      <c r="H20" s="224" t="e">
        <f>VLOOKUP($B$2,'作成用シート '!$A$4:$AU$23,15,FALSE)</f>
        <v>#N/A</v>
      </c>
      <c r="I20" s="224" t="e">
        <f>VLOOKUP($B$2,'作成用シート '!$A$4:$AU$23,15,FALSE)</f>
        <v>#N/A</v>
      </c>
      <c r="J20" s="224" t="e">
        <f>VLOOKUP($B$2,'作成用シート '!$A$4:$AU$23,15,FALSE)</f>
        <v>#N/A</v>
      </c>
      <c r="K20" s="224" t="e">
        <f>VLOOKUP($B$2,'作成用シート '!$A$4:$AU$23,15,FALSE)</f>
        <v>#N/A</v>
      </c>
      <c r="L20" s="225" t="e">
        <f>VLOOKUP($B$2,'作成用シート '!$A$4:$AU$23,15,FALSE)</f>
        <v>#N/A</v>
      </c>
    </row>
    <row r="21" spans="1:12" ht="19.899999999999999" customHeight="1">
      <c r="A21" s="271" t="s">
        <v>17</v>
      </c>
      <c r="B21" s="272"/>
      <c r="C21" s="273"/>
      <c r="D21" s="220" t="str">
        <f>VLOOKUP($L$2,'作成用シート '!$A$4:$AU$200,14,FALSE)&amp;""</f>
        <v>○○○（○○○○）・○○○○○　　　　　複数ある場合は、全て記載</v>
      </c>
      <c r="E21" s="221" t="e">
        <f>VLOOKUP($B$2,'作成用シート '!$A$4:$AU$23,16,FALSE)</f>
        <v>#N/A</v>
      </c>
      <c r="F21" s="221" t="e">
        <f>VLOOKUP($B$2,'作成用シート '!$A$4:$AU$23,16,FALSE)</f>
        <v>#N/A</v>
      </c>
      <c r="G21" s="221" t="e">
        <f>VLOOKUP($B$2,'作成用シート '!$A$4:$AU$23,16,FALSE)</f>
        <v>#N/A</v>
      </c>
      <c r="H21" s="221" t="e">
        <f>VLOOKUP($B$2,'作成用シート '!$A$4:$AU$23,16,FALSE)</f>
        <v>#N/A</v>
      </c>
      <c r="I21" s="221" t="e">
        <f>VLOOKUP($B$2,'作成用シート '!$A$4:$AU$23,16,FALSE)</f>
        <v>#N/A</v>
      </c>
      <c r="J21" s="221" t="e">
        <f>VLOOKUP($B$2,'作成用シート '!$A$4:$AU$23,16,FALSE)</f>
        <v>#N/A</v>
      </c>
      <c r="K21" s="221" t="e">
        <f>VLOOKUP($B$2,'作成用シート '!$A$4:$AU$23,16,FALSE)</f>
        <v>#N/A</v>
      </c>
      <c r="L21" s="222" t="e">
        <f>VLOOKUP($B$2,'作成用シート '!$A$4:$AU$23,16,FALSE)</f>
        <v>#N/A</v>
      </c>
    </row>
    <row r="22" spans="1:12" ht="19.899999999999999" customHeight="1">
      <c r="A22" s="236"/>
      <c r="B22" s="237"/>
      <c r="C22" s="238"/>
      <c r="D22" s="223" t="e">
        <f>VLOOKUP($B$2,'作成用シート '!$A$4:$AU$23,16,FALSE)</f>
        <v>#N/A</v>
      </c>
      <c r="E22" s="224" t="e">
        <f>VLOOKUP($B$2,'作成用シート '!$A$4:$AU$23,16,FALSE)</f>
        <v>#N/A</v>
      </c>
      <c r="F22" s="224" t="e">
        <f>VLOOKUP($B$2,'作成用シート '!$A$4:$AU$23,16,FALSE)</f>
        <v>#N/A</v>
      </c>
      <c r="G22" s="224" t="e">
        <f>VLOOKUP($B$2,'作成用シート '!$A$4:$AU$23,16,FALSE)</f>
        <v>#N/A</v>
      </c>
      <c r="H22" s="224" t="e">
        <f>VLOOKUP($B$2,'作成用シート '!$A$4:$AU$23,16,FALSE)</f>
        <v>#N/A</v>
      </c>
      <c r="I22" s="224" t="e">
        <f>VLOOKUP($B$2,'作成用シート '!$A$4:$AU$23,16,FALSE)</f>
        <v>#N/A</v>
      </c>
      <c r="J22" s="224" t="e">
        <f>VLOOKUP($B$2,'作成用シート '!$A$4:$AU$23,16,FALSE)</f>
        <v>#N/A</v>
      </c>
      <c r="K22" s="224" t="e">
        <f>VLOOKUP($B$2,'作成用シート '!$A$4:$AU$23,16,FALSE)</f>
        <v>#N/A</v>
      </c>
      <c r="L22" s="225" t="e">
        <f>VLOOKUP($B$2,'作成用シート '!$A$4:$AU$23,16,FALSE)</f>
        <v>#N/A</v>
      </c>
    </row>
    <row r="23" spans="1:12" ht="18" customHeight="1">
      <c r="A23" s="142"/>
      <c r="B23" s="143"/>
      <c r="C23" s="144"/>
      <c r="D23" s="95" t="s">
        <v>21</v>
      </c>
      <c r="E23" s="95"/>
      <c r="F23" s="96"/>
      <c r="G23" s="97" t="s">
        <v>22</v>
      </c>
      <c r="H23" s="98"/>
      <c r="I23" s="99"/>
      <c r="J23" s="97" t="s">
        <v>23</v>
      </c>
      <c r="K23" s="98"/>
      <c r="L23" s="99"/>
    </row>
    <row r="24" spans="1:12" ht="18" customHeight="1">
      <c r="A24" s="239" t="s">
        <v>18</v>
      </c>
      <c r="B24" s="240"/>
      <c r="C24" s="241"/>
      <c r="D24" s="226" t="str">
        <f>VLOOKUP($L$2,'作成用シート '!$A$4:$AU$200,15,FALSE)&amp;""</f>
        <v>▽△クリニック</v>
      </c>
      <c r="E24" s="227" t="e">
        <f>VLOOKUP($B$2,'作成用シート '!$A$4:$AU$23,17,FALSE)</f>
        <v>#N/A</v>
      </c>
      <c r="F24" s="227" t="e">
        <f>VLOOKUP($B$2,'作成用シート '!$A$4:$AU$23,17,FALSE)</f>
        <v>#N/A</v>
      </c>
      <c r="G24" s="230" t="str">
        <f>VLOOKUP($L$2,'作成用シート '!$A$4:$AU$200,16,FALSE)&amp;""</f>
        <v>▽△先生</v>
      </c>
      <c r="H24" s="227" t="e">
        <f>VLOOKUP($B$2,'作成用シート '!$A$4:$AU$23,17,FALSE)</f>
        <v>#N/A</v>
      </c>
      <c r="I24" s="231" t="e">
        <f>VLOOKUP($B$2,'作成用シート '!$A$4:$AU$23,17,FALSE)</f>
        <v>#N/A</v>
      </c>
      <c r="J24" s="227" t="str">
        <f>VLOOKUP($L$2,'作成用シート '!$A$4:$AU$200,17,FALSE)&amp;""</f>
        <v>042-○○○-◇◇◇◇</v>
      </c>
      <c r="K24" s="227" t="e">
        <f>VLOOKUP($B$2,'作成用シート '!$A$4:$AU$23,17,FALSE)</f>
        <v>#N/A</v>
      </c>
      <c r="L24" s="234" t="e">
        <f>VLOOKUP($B$2,'作成用シート '!$A$4:$AU$23,17,FALSE)</f>
        <v>#N/A</v>
      </c>
    </row>
    <row r="25" spans="1:12" ht="18" customHeight="1">
      <c r="A25" s="239" t="s">
        <v>19</v>
      </c>
      <c r="B25" s="240"/>
      <c r="C25" s="241"/>
      <c r="D25" s="228" t="e">
        <f>VLOOKUP($B$2,'作成用シート '!$A$4:$AU$23,17,FALSE)</f>
        <v>#N/A</v>
      </c>
      <c r="E25" s="229" t="e">
        <f>VLOOKUP($B$2,'作成用シート '!$A$4:$AU$23,17,FALSE)</f>
        <v>#N/A</v>
      </c>
      <c r="F25" s="229" t="e">
        <f>VLOOKUP($B$2,'作成用シート '!$A$4:$AU$23,17,FALSE)</f>
        <v>#N/A</v>
      </c>
      <c r="G25" s="232" t="e">
        <f>VLOOKUP($B$2,'作成用シート '!$A$4:$AU$23,17,FALSE)</f>
        <v>#N/A</v>
      </c>
      <c r="H25" s="229" t="e">
        <f>VLOOKUP($B$2,'作成用シート '!$A$4:$AU$23,17,FALSE)</f>
        <v>#N/A</v>
      </c>
      <c r="I25" s="233" t="e">
        <f>VLOOKUP($B$2,'作成用シート '!$A$4:$AU$23,17,FALSE)</f>
        <v>#N/A</v>
      </c>
      <c r="J25" s="229" t="e">
        <f>VLOOKUP($B$2,'作成用シート '!$A$4:$AU$23,17,FALSE)</f>
        <v>#N/A</v>
      </c>
      <c r="K25" s="229" t="e">
        <f>VLOOKUP($B$2,'作成用シート '!$A$4:$AU$23,17,FALSE)</f>
        <v>#N/A</v>
      </c>
      <c r="L25" s="235" t="e">
        <f>VLOOKUP($B$2,'作成用シート '!$A$4:$AU$23,17,FALSE)</f>
        <v>#N/A</v>
      </c>
    </row>
    <row r="26" spans="1:12" ht="18" customHeight="1">
      <c r="A26" s="239" t="s">
        <v>20</v>
      </c>
      <c r="B26" s="240"/>
      <c r="C26" s="241"/>
      <c r="D26" s="213" t="str">
        <f>VLOOKUP($L$2,'作成用シート '!$A$4:$AU$200,18,FALSE)&amp;""</f>
        <v>○○○○総合病院</v>
      </c>
      <c r="E26" s="214" t="e">
        <f>VLOOKUP($B$2,'作成用シート '!$A$4:$AU$23,17,FALSE)</f>
        <v>#N/A</v>
      </c>
      <c r="F26" s="215" t="e">
        <f>VLOOKUP($B$2,'作成用シート '!$A$4:$AU$23,17,FALSE)</f>
        <v>#N/A</v>
      </c>
      <c r="G26" s="217" t="str">
        <f>VLOOKUP($L$2,'作成用シート '!$A$4:$AU$200,19,FALSE)&amp;""</f>
        <v>◇◇先生（○○科）</v>
      </c>
      <c r="H26" s="214" t="e">
        <f>VLOOKUP($B$2,'作成用シート '!$A$4:$AU$23,17,FALSE)</f>
        <v>#N/A</v>
      </c>
      <c r="I26" s="215" t="e">
        <f>VLOOKUP($B$2,'作成用シート '!$A$4:$AU$23,17,FALSE)</f>
        <v>#N/A</v>
      </c>
      <c r="J26" s="217" t="str">
        <f>VLOOKUP($L$2,'作成用シート '!$A$4:$AU$200,20,FALSE)&amp;""</f>
        <v>042ｰ△△△-○○○○</v>
      </c>
      <c r="K26" s="214" t="e">
        <f>VLOOKUP($B$2,'作成用シート '!$A$4:$AU$23,17,FALSE)</f>
        <v>#N/A</v>
      </c>
      <c r="L26" s="219" t="e">
        <f>VLOOKUP($B$2,'作成用シート '!$A$4:$AU$23,17,FALSE)</f>
        <v>#N/A</v>
      </c>
    </row>
    <row r="27" spans="1:12" ht="18" customHeight="1">
      <c r="A27" s="145"/>
      <c r="B27" s="146"/>
      <c r="C27" s="147"/>
      <c r="D27" s="207" t="e">
        <f>VLOOKUP($B$2,'作成用シート '!$A$4:$AU$23,17,FALSE)</f>
        <v>#N/A</v>
      </c>
      <c r="E27" s="208" t="e">
        <f>VLOOKUP($B$2,'作成用シート '!$A$4:$AU$23,17,FALSE)</f>
        <v>#N/A</v>
      </c>
      <c r="F27" s="216" t="e">
        <f>VLOOKUP($B$2,'作成用シート '!$A$4:$AU$23,17,FALSE)</f>
        <v>#N/A</v>
      </c>
      <c r="G27" s="218" t="e">
        <f>VLOOKUP($B$2,'作成用シート '!$A$4:$AU$23,17,FALSE)</f>
        <v>#N/A</v>
      </c>
      <c r="H27" s="208" t="e">
        <f>VLOOKUP($B$2,'作成用シート '!$A$4:$AU$23,17,FALSE)</f>
        <v>#N/A</v>
      </c>
      <c r="I27" s="216" t="e">
        <f>VLOOKUP($B$2,'作成用シート '!$A$4:$AU$23,17,FALSE)</f>
        <v>#N/A</v>
      </c>
      <c r="J27" s="218" t="e">
        <f>VLOOKUP($B$2,'作成用シート '!$A$4:$AU$23,17,FALSE)</f>
        <v>#N/A</v>
      </c>
      <c r="K27" s="208" t="e">
        <f>VLOOKUP($B$2,'作成用シート '!$A$4:$AU$23,17,FALSE)</f>
        <v>#N/A</v>
      </c>
      <c r="L27" s="209" t="e">
        <f>VLOOKUP($B$2,'作成用シート '!$A$4:$AU$23,17,FALSE)</f>
        <v>#N/A</v>
      </c>
    </row>
    <row r="28" spans="1:12" ht="18" customHeight="1">
      <c r="A28" s="124" t="s">
        <v>24</v>
      </c>
      <c r="B28" s="124"/>
      <c r="C28" s="124"/>
      <c r="D28" s="124"/>
      <c r="E28" s="124"/>
      <c r="F28" s="124"/>
      <c r="G28" s="124"/>
      <c r="H28" s="124"/>
      <c r="I28" s="124"/>
      <c r="J28" s="124"/>
      <c r="K28" s="124"/>
      <c r="L28" s="124"/>
    </row>
    <row r="29" spans="1:12" ht="18" customHeight="1">
      <c r="A29" s="164" t="s">
        <v>25</v>
      </c>
      <c r="B29" s="159"/>
      <c r="C29" s="200" t="str">
        <f>VLOOKUP($L$2,'作成用シート '!$A$4:$AU$200,21,FALSE)&amp;""</f>
        <v>要介護３</v>
      </c>
      <c r="D29" s="200"/>
      <c r="E29" s="200"/>
      <c r="F29" s="200"/>
      <c r="G29" s="192" t="s">
        <v>128</v>
      </c>
      <c r="H29" s="192"/>
      <c r="I29" s="181" t="str">
        <f>VLOOKUP($L$2,'作成用シート '!$A$4:$AU$200,23,FALSE)&amp;""</f>
        <v>車椅子</v>
      </c>
      <c r="J29" s="181"/>
      <c r="K29" s="181"/>
      <c r="L29" s="182"/>
    </row>
    <row r="30" spans="1:12" ht="18" customHeight="1">
      <c r="A30" s="165" t="s">
        <v>26</v>
      </c>
      <c r="B30" s="203"/>
      <c r="C30" s="200" t="str">
        <f>VLOOKUP($L$2,'作成用シート '!$A$4:$AU$200,22,FALSE)&amp;""</f>
        <v>可能</v>
      </c>
      <c r="D30" s="200"/>
      <c r="E30" s="200"/>
      <c r="F30" s="200"/>
      <c r="G30" s="192" t="s">
        <v>129</v>
      </c>
      <c r="H30" s="192"/>
      <c r="I30" s="181" t="str">
        <f>VLOOKUP($L$2,'作成用シート '!$A$4:$AU$200,24,FALSE)&amp;""</f>
        <v>経口</v>
      </c>
      <c r="J30" s="181"/>
      <c r="K30" s="181"/>
      <c r="L30" s="182"/>
    </row>
    <row r="31" spans="1:12" ht="18" customHeight="1">
      <c r="A31" s="124" t="s">
        <v>27</v>
      </c>
      <c r="B31" s="124"/>
      <c r="C31" s="124"/>
      <c r="D31" s="124"/>
      <c r="E31" s="124"/>
      <c r="F31" s="124"/>
      <c r="G31" s="124"/>
      <c r="H31" s="124"/>
      <c r="I31" s="124"/>
      <c r="J31" s="124"/>
      <c r="K31" s="124"/>
      <c r="L31" s="124"/>
    </row>
    <row r="32" spans="1:12" ht="18" customHeight="1">
      <c r="A32" s="164" t="s">
        <v>28</v>
      </c>
      <c r="B32" s="159"/>
      <c r="C32" s="160"/>
      <c r="D32" s="148" t="s">
        <v>29</v>
      </c>
      <c r="E32" s="164" t="s">
        <v>30</v>
      </c>
      <c r="F32" s="159"/>
      <c r="G32" s="159"/>
      <c r="H32" s="159"/>
      <c r="I32" s="160"/>
      <c r="J32" s="164" t="s">
        <v>11</v>
      </c>
      <c r="K32" s="159"/>
      <c r="L32" s="160"/>
    </row>
    <row r="33" spans="1:12" ht="18" hidden="1" customHeight="1">
      <c r="A33" s="5"/>
      <c r="B33" s="7"/>
      <c r="C33" s="6"/>
      <c r="D33" s="8"/>
      <c r="E33" s="5"/>
      <c r="F33" s="7"/>
      <c r="G33" s="7"/>
      <c r="H33" s="7"/>
      <c r="I33" s="6"/>
      <c r="J33" s="5"/>
      <c r="K33" s="7"/>
      <c r="L33" s="6"/>
    </row>
    <row r="34" spans="1:12" ht="30" customHeight="1">
      <c r="A34" s="204" t="str">
        <f>VLOOKUP($L$2,'作成用シート '!$A$4:$AU$200,25,FALSE)&amp;""</f>
        <v>救急　花子</v>
      </c>
      <c r="B34" s="204" t="e">
        <f>VLOOKUP($B$2,'作成用シート '!$A$4:$AU$23,27,FALSE)&amp;""</f>
        <v>#N/A</v>
      </c>
      <c r="C34" s="204" t="e">
        <f>VLOOKUP($B$2,'作成用シート '!$A$4:$AU$23,27,FALSE)&amp;""</f>
        <v>#N/A</v>
      </c>
      <c r="D34" s="10" t="str">
        <f>VLOOKUP($L$2,'作成用シート '!$A$4:$AU$200,26,FALSE)&amp;""</f>
        <v>配偶者</v>
      </c>
      <c r="E34" s="205" t="str">
        <f>VLOOKUP($L$2,'作成用シート '!$A$4:$AU$200,27,FALSE)&amp;""</f>
        <v>相模原市ーー区ーー○－△－□</v>
      </c>
      <c r="F34" s="205" t="e">
        <f>VLOOKUP($B$2,'作成用シート '!$A$4:$AU$23,29,FALSE)&amp;""</f>
        <v>#N/A</v>
      </c>
      <c r="G34" s="205" t="e">
        <f>VLOOKUP($B$2,'作成用シート '!$A$4:$AU$23,29,FALSE)&amp;""</f>
        <v>#N/A</v>
      </c>
      <c r="H34" s="205" t="e">
        <f>VLOOKUP($B$2,'作成用シート '!$A$4:$AU$23,29,FALSE)&amp;""</f>
        <v>#N/A</v>
      </c>
      <c r="I34" s="206" t="e">
        <f>VLOOKUP($B$2,'作成用シート '!$A$4:$AU$23,29,FALSE)&amp;""</f>
        <v>#N/A</v>
      </c>
      <c r="J34" s="207" t="str">
        <f>VLOOKUP($L$2,'作成用シート '!$A$4:$AU$200,28,FALSE)&amp;""</f>
        <v>090-□□□□-○○○○</v>
      </c>
      <c r="K34" s="208" t="e">
        <f>VLOOKUP($B$2,'作成用シート '!$A$4:$AU$23,30,FALSE)&amp;""</f>
        <v>#N/A</v>
      </c>
      <c r="L34" s="209" t="e">
        <f>VLOOKUP($B$2,'作成用シート '!$A$4:$AU$23,30,FALSE)&amp;""</f>
        <v>#N/A</v>
      </c>
    </row>
    <row r="35" spans="1:12" ht="18" hidden="1" customHeight="1">
      <c r="A35" s="4"/>
      <c r="B35" s="2"/>
      <c r="C35" s="3"/>
      <c r="D35" s="9"/>
      <c r="E35" s="4"/>
      <c r="F35" s="2"/>
      <c r="G35" s="2"/>
      <c r="H35" s="2"/>
      <c r="I35" s="3"/>
      <c r="J35" s="4"/>
      <c r="K35" s="2"/>
      <c r="L35" s="3"/>
    </row>
    <row r="36" spans="1:12" ht="30" customHeight="1">
      <c r="A36" s="204" t="str">
        <f>VLOOKUP($L$2,'作成用シート '!$A$4:$AU$200,29,FALSE)&amp;""</f>
        <v>津久井　花子</v>
      </c>
      <c r="B36" s="204" t="e">
        <f>VLOOKUP($B$2,'作成用シート '!$A$4:$AU$23,31,FALSE)&amp;""</f>
        <v>#N/A</v>
      </c>
      <c r="C36" s="204" t="e">
        <f>VLOOKUP($B$2,'作成用シート '!$A$4:$AU$23,31,FALSE)&amp;""</f>
        <v>#N/A</v>
      </c>
      <c r="D36" s="10" t="str">
        <f>VLOOKUP($L$2,'作成用シート '!$A$4:$AU$200,30,FALSE)&amp;""</f>
        <v>長女</v>
      </c>
      <c r="E36" s="210" t="str">
        <f>VLOOKUP($L$2,'作成用シート '!$A$4:$AU$200,31,FALSE)&amp;""</f>
        <v>相模原市－区ーー○○○</v>
      </c>
      <c r="F36" s="210" t="e">
        <f>VLOOKUP($B$2,'作成用シート '!$A$4:$AU$23,33,FALSE)&amp;""</f>
        <v>#N/A</v>
      </c>
      <c r="G36" s="210" t="e">
        <f>VLOOKUP($B$2,'作成用シート '!$A$4:$AU$23,33,FALSE)&amp;""</f>
        <v>#N/A</v>
      </c>
      <c r="H36" s="210" t="e">
        <f>VLOOKUP($B$2,'作成用シート '!$A$4:$AU$23,33,FALSE)&amp;""</f>
        <v>#N/A</v>
      </c>
      <c r="I36" s="210" t="e">
        <f>VLOOKUP($B$2,'作成用シート '!$A$4:$AU$23,33,FALSE)&amp;""</f>
        <v>#N/A</v>
      </c>
      <c r="J36" s="204" t="str">
        <f>VLOOKUP($L$2,'作成用シート '!$A$4:$AU$200,32,FALSE)&amp;""</f>
        <v>090-◇◇◇◇ｰ□□□□</v>
      </c>
      <c r="K36" s="204" t="e">
        <f>VLOOKUP($B$2,'作成用シート '!$A$4:$AU$23,34,FALSE)&amp;""</f>
        <v>#N/A</v>
      </c>
      <c r="L36" s="204" t="e">
        <f>VLOOKUP($B$2,'作成用シート '!$A$4:$AU$23,34,FALSE)&amp;""</f>
        <v>#N/A</v>
      </c>
    </row>
    <row r="37" spans="1:12" ht="18" customHeight="1">
      <c r="A37" s="125" t="s">
        <v>161</v>
      </c>
      <c r="B37" s="124"/>
      <c r="C37" s="124"/>
      <c r="D37" s="124"/>
      <c r="E37" s="124"/>
      <c r="F37" s="124"/>
      <c r="G37" s="124"/>
      <c r="H37" s="124"/>
      <c r="I37" s="124"/>
      <c r="J37" s="124"/>
      <c r="K37" s="124"/>
      <c r="L37" s="124"/>
    </row>
    <row r="38" spans="1:12" ht="18" customHeight="1">
      <c r="A38" s="125" t="s">
        <v>31</v>
      </c>
      <c r="B38" s="124"/>
      <c r="C38" s="124"/>
      <c r="D38" s="124"/>
      <c r="E38" s="124"/>
      <c r="F38" s="124"/>
      <c r="G38" s="124"/>
      <c r="H38" s="124"/>
      <c r="I38" s="124"/>
      <c r="J38" s="124"/>
      <c r="K38" s="124"/>
      <c r="L38" s="124"/>
    </row>
    <row r="39" spans="1:12" ht="18" customHeight="1" thickBot="1">
      <c r="A39" s="202" t="s">
        <v>162</v>
      </c>
      <c r="B39" s="202"/>
      <c r="C39" s="202"/>
      <c r="D39" s="202"/>
      <c r="E39" s="202"/>
      <c r="F39" s="202"/>
      <c r="G39" s="202"/>
      <c r="H39" s="202"/>
      <c r="I39" s="202"/>
      <c r="J39" s="202"/>
      <c r="K39" s="202"/>
      <c r="L39" s="202"/>
    </row>
    <row r="40" spans="1:12" ht="18" customHeight="1" thickTop="1">
      <c r="A40" s="247" t="s">
        <v>177</v>
      </c>
      <c r="B40" s="247"/>
      <c r="C40" s="247"/>
      <c r="D40" s="247"/>
      <c r="E40" s="247"/>
      <c r="F40" s="247"/>
      <c r="G40" s="247"/>
      <c r="H40" s="247"/>
      <c r="I40" s="247"/>
      <c r="J40" s="247"/>
      <c r="K40" s="247"/>
      <c r="L40" s="247"/>
    </row>
    <row r="41" spans="1:12" ht="18" customHeight="1" thickBot="1">
      <c r="A41" s="124"/>
      <c r="B41" s="124"/>
      <c r="C41" s="124"/>
      <c r="D41" s="124"/>
      <c r="E41" s="124"/>
      <c r="F41" s="124"/>
      <c r="G41" s="124"/>
      <c r="H41" s="124"/>
      <c r="I41" s="124"/>
      <c r="J41" s="124"/>
      <c r="K41" s="124"/>
      <c r="L41" s="124"/>
    </row>
    <row r="42" spans="1:12" ht="18" customHeight="1">
      <c r="A42" s="250" t="s">
        <v>32</v>
      </c>
      <c r="B42" s="251"/>
      <c r="C42" s="251"/>
      <c r="D42" s="251"/>
      <c r="E42" s="251"/>
      <c r="F42" s="251"/>
      <c r="G42" s="251"/>
      <c r="H42" s="251"/>
      <c r="I42" s="251"/>
      <c r="J42" s="251"/>
      <c r="K42" s="251"/>
      <c r="L42" s="252"/>
    </row>
    <row r="43" spans="1:12" ht="18" customHeight="1">
      <c r="A43" s="253"/>
      <c r="B43" s="254"/>
      <c r="C43" s="254"/>
      <c r="D43" s="254"/>
      <c r="E43" s="254"/>
      <c r="F43" s="254"/>
      <c r="G43" s="254"/>
      <c r="H43" s="254"/>
      <c r="I43" s="254"/>
      <c r="J43" s="254"/>
      <c r="K43" s="254"/>
      <c r="L43" s="255"/>
    </row>
    <row r="44" spans="1:12" ht="18" customHeight="1">
      <c r="A44" s="108" t="s">
        <v>33</v>
      </c>
      <c r="B44" s="109"/>
      <c r="C44" s="109"/>
      <c r="D44" s="109"/>
      <c r="E44" s="109"/>
      <c r="F44" s="109"/>
      <c r="G44" s="109"/>
      <c r="H44" s="109"/>
      <c r="I44" s="109"/>
      <c r="J44" s="109"/>
      <c r="K44" s="109"/>
      <c r="L44" s="110"/>
    </row>
    <row r="45" spans="1:12" ht="18" customHeight="1" thickBot="1">
      <c r="A45" s="111" t="s">
        <v>52</v>
      </c>
      <c r="B45" s="112"/>
      <c r="C45" s="112"/>
      <c r="D45" s="112"/>
      <c r="E45" s="112"/>
      <c r="F45" s="112"/>
      <c r="G45" s="112"/>
      <c r="H45" s="112"/>
      <c r="I45" s="112"/>
      <c r="J45" s="112"/>
      <c r="K45" s="112"/>
      <c r="L45" s="113"/>
    </row>
    <row r="46" spans="1:12" ht="19.899999999999999" customHeight="1">
      <c r="A46" s="128" t="s">
        <v>34</v>
      </c>
      <c r="B46" s="126"/>
      <c r="C46" s="126"/>
      <c r="D46" s="126"/>
      <c r="E46" s="126"/>
      <c r="F46" s="126"/>
      <c r="G46" s="126"/>
      <c r="H46" s="126"/>
      <c r="I46" s="126"/>
      <c r="J46" s="126"/>
      <c r="K46" s="126"/>
      <c r="L46" s="127"/>
    </row>
    <row r="47" spans="1:12" ht="19.899999999999999" customHeight="1">
      <c r="A47" s="258" t="str">
        <f>VLOOKUP($L$2,'作成用シート '!$A$4:$AU$200,33,FALSE)&amp;""</f>
        <v>○月○日　○○時○○分頃</v>
      </c>
      <c r="B47" s="259" t="e">
        <f>VLOOKUP($B$2,'作成用シート '!$A$4:$AU$23,35,FALSE)&amp;""</f>
        <v>#N/A</v>
      </c>
      <c r="C47" s="259" t="e">
        <f>VLOOKUP($B$2,'作成用シート '!$A$4:$AU$23,35,FALSE)&amp;""</f>
        <v>#N/A</v>
      </c>
      <c r="D47" s="259" t="e">
        <f>VLOOKUP($B$2,'作成用シート '!$A$4:$AU$23,35,FALSE)&amp;""</f>
        <v>#N/A</v>
      </c>
      <c r="E47" s="259" t="e">
        <f>VLOOKUP($B$2,'作成用シート '!$A$4:$AU$23,35,FALSE)&amp;""</f>
        <v>#N/A</v>
      </c>
      <c r="F47" s="259" t="e">
        <f>VLOOKUP($B$2,'作成用シート '!$A$4:$AU$23,35,FALSE)&amp;""</f>
        <v>#N/A</v>
      </c>
      <c r="G47" s="259" t="e">
        <f>VLOOKUP($B$2,'作成用シート '!$A$4:$AU$23,35,FALSE)&amp;""</f>
        <v>#N/A</v>
      </c>
      <c r="H47" s="259" t="e">
        <f>VLOOKUP($B$2,'作成用シート '!$A$4:$AU$23,35,FALSE)&amp;""</f>
        <v>#N/A</v>
      </c>
      <c r="I47" s="259" t="e">
        <f>VLOOKUP($B$2,'作成用シート '!$A$4:$AU$23,35,FALSE)&amp;""</f>
        <v>#N/A</v>
      </c>
      <c r="J47" s="259" t="e">
        <f>VLOOKUP($B$2,'作成用シート '!$A$4:$AU$23,35,FALSE)&amp;""</f>
        <v>#N/A</v>
      </c>
      <c r="K47" s="259" t="e">
        <f>VLOOKUP($B$2,'作成用シート '!$A$4:$AU$23,35,FALSE)&amp;""</f>
        <v>#N/A</v>
      </c>
      <c r="L47" s="260" t="e">
        <f>VLOOKUP($B$2,'作成用シート '!$A$4:$AU$23,35,FALSE)&amp;""</f>
        <v>#N/A</v>
      </c>
    </row>
    <row r="48" spans="1:12" ht="19.899999999999999" customHeight="1">
      <c r="A48" s="261" t="e">
        <f>VLOOKUP($B$2,'作成用シート '!$A$4:$AU$23,35,FALSE)&amp;""</f>
        <v>#N/A</v>
      </c>
      <c r="B48" s="262" t="e">
        <f>VLOOKUP($B$2,'作成用シート '!$A$4:$AU$23,35,FALSE)&amp;""</f>
        <v>#N/A</v>
      </c>
      <c r="C48" s="262" t="e">
        <f>VLOOKUP($B$2,'作成用シート '!$A$4:$AU$23,35,FALSE)&amp;""</f>
        <v>#N/A</v>
      </c>
      <c r="D48" s="262" t="e">
        <f>VLOOKUP($B$2,'作成用シート '!$A$4:$AU$23,35,FALSE)&amp;""</f>
        <v>#N/A</v>
      </c>
      <c r="E48" s="262" t="e">
        <f>VLOOKUP($B$2,'作成用シート '!$A$4:$AU$23,35,FALSE)&amp;""</f>
        <v>#N/A</v>
      </c>
      <c r="F48" s="262" t="e">
        <f>VLOOKUP($B$2,'作成用シート '!$A$4:$AU$23,35,FALSE)&amp;""</f>
        <v>#N/A</v>
      </c>
      <c r="G48" s="262" t="e">
        <f>VLOOKUP($B$2,'作成用シート '!$A$4:$AU$23,35,FALSE)&amp;""</f>
        <v>#N/A</v>
      </c>
      <c r="H48" s="262" t="e">
        <f>VLOOKUP($B$2,'作成用シート '!$A$4:$AU$23,35,FALSE)&amp;""</f>
        <v>#N/A</v>
      </c>
      <c r="I48" s="262" t="e">
        <f>VLOOKUP($B$2,'作成用シート '!$A$4:$AU$23,35,FALSE)&amp;""</f>
        <v>#N/A</v>
      </c>
      <c r="J48" s="262" t="e">
        <f>VLOOKUP($B$2,'作成用シート '!$A$4:$AU$23,35,FALSE)&amp;""</f>
        <v>#N/A</v>
      </c>
      <c r="K48" s="262" t="e">
        <f>VLOOKUP($B$2,'作成用シート '!$A$4:$AU$23,35,FALSE)&amp;""</f>
        <v>#N/A</v>
      </c>
      <c r="L48" s="263" t="e">
        <f>VLOOKUP($B$2,'作成用シート '!$A$4:$AU$23,35,FALSE)&amp;""</f>
        <v>#N/A</v>
      </c>
    </row>
    <row r="49" spans="1:12" ht="19.899999999999999" customHeight="1">
      <c r="A49" s="129" t="s">
        <v>35</v>
      </c>
      <c r="B49" s="121"/>
      <c r="C49" s="121"/>
      <c r="D49" s="121"/>
      <c r="E49" s="121"/>
      <c r="F49" s="121"/>
      <c r="G49" s="121"/>
      <c r="H49" s="121"/>
      <c r="I49" s="121"/>
      <c r="J49" s="121"/>
      <c r="K49" s="121"/>
      <c r="L49" s="130"/>
    </row>
    <row r="50" spans="1:12" ht="19.899999999999999" customHeight="1">
      <c r="A50" s="258" t="str">
        <f>VLOOKUP($L$2,'作成用シート '!$A$4:$AU$200,34,FALSE)&amp;""</f>
        <v>施設の食堂で</v>
      </c>
      <c r="B50" s="259" t="e">
        <f>VLOOKUP($B$2,'作成用シート '!$A$4:$AU$23,36,FALSE)&amp;""</f>
        <v>#N/A</v>
      </c>
      <c r="C50" s="259" t="e">
        <f>VLOOKUP($B$2,'作成用シート '!$A$4:$AU$23,36,FALSE)&amp;""</f>
        <v>#N/A</v>
      </c>
      <c r="D50" s="259" t="e">
        <f>VLOOKUP($B$2,'作成用シート '!$A$4:$AU$23,36,FALSE)&amp;""</f>
        <v>#N/A</v>
      </c>
      <c r="E50" s="259" t="e">
        <f>VLOOKUP($B$2,'作成用シート '!$A$4:$AU$23,36,FALSE)&amp;""</f>
        <v>#N/A</v>
      </c>
      <c r="F50" s="259" t="e">
        <f>VLOOKUP($B$2,'作成用シート '!$A$4:$AU$23,36,FALSE)&amp;""</f>
        <v>#N/A</v>
      </c>
      <c r="G50" s="259" t="e">
        <f>VLOOKUP($B$2,'作成用シート '!$A$4:$AU$23,36,FALSE)&amp;""</f>
        <v>#N/A</v>
      </c>
      <c r="H50" s="259" t="e">
        <f>VLOOKUP($B$2,'作成用シート '!$A$4:$AU$23,36,FALSE)&amp;""</f>
        <v>#N/A</v>
      </c>
      <c r="I50" s="259" t="e">
        <f>VLOOKUP($B$2,'作成用シート '!$A$4:$AU$23,36,FALSE)&amp;""</f>
        <v>#N/A</v>
      </c>
      <c r="J50" s="259" t="e">
        <f>VLOOKUP($B$2,'作成用シート '!$A$4:$AU$23,36,FALSE)&amp;""</f>
        <v>#N/A</v>
      </c>
      <c r="K50" s="259" t="e">
        <f>VLOOKUP($B$2,'作成用シート '!$A$4:$AU$23,36,FALSE)&amp;""</f>
        <v>#N/A</v>
      </c>
      <c r="L50" s="260" t="e">
        <f>VLOOKUP($B$2,'作成用シート '!$A$4:$AU$23,36,FALSE)&amp;""</f>
        <v>#N/A</v>
      </c>
    </row>
    <row r="51" spans="1:12" ht="19.899999999999999" customHeight="1">
      <c r="A51" s="261" t="e">
        <f>VLOOKUP($B$2,'作成用シート '!$A$4:$AU$23,36,FALSE)&amp;""</f>
        <v>#N/A</v>
      </c>
      <c r="B51" s="262" t="e">
        <f>VLOOKUP($B$2,'作成用シート '!$A$4:$AU$23,36,FALSE)&amp;""</f>
        <v>#N/A</v>
      </c>
      <c r="C51" s="262" t="e">
        <f>VLOOKUP($B$2,'作成用シート '!$A$4:$AU$23,36,FALSE)&amp;""</f>
        <v>#N/A</v>
      </c>
      <c r="D51" s="262" t="e">
        <f>VLOOKUP($B$2,'作成用シート '!$A$4:$AU$23,36,FALSE)&amp;""</f>
        <v>#N/A</v>
      </c>
      <c r="E51" s="262" t="e">
        <f>VLOOKUP($B$2,'作成用シート '!$A$4:$AU$23,36,FALSE)&amp;""</f>
        <v>#N/A</v>
      </c>
      <c r="F51" s="262" t="e">
        <f>VLOOKUP($B$2,'作成用シート '!$A$4:$AU$23,36,FALSE)&amp;""</f>
        <v>#N/A</v>
      </c>
      <c r="G51" s="262" t="e">
        <f>VLOOKUP($B$2,'作成用シート '!$A$4:$AU$23,36,FALSE)&amp;""</f>
        <v>#N/A</v>
      </c>
      <c r="H51" s="262" t="e">
        <f>VLOOKUP($B$2,'作成用シート '!$A$4:$AU$23,36,FALSE)&amp;""</f>
        <v>#N/A</v>
      </c>
      <c r="I51" s="262" t="e">
        <f>VLOOKUP($B$2,'作成用シート '!$A$4:$AU$23,36,FALSE)&amp;""</f>
        <v>#N/A</v>
      </c>
      <c r="J51" s="262" t="e">
        <f>VLOOKUP($B$2,'作成用シート '!$A$4:$AU$23,36,FALSE)&amp;""</f>
        <v>#N/A</v>
      </c>
      <c r="K51" s="262" t="e">
        <f>VLOOKUP($B$2,'作成用シート '!$A$4:$AU$23,36,FALSE)&amp;""</f>
        <v>#N/A</v>
      </c>
      <c r="L51" s="263" t="e">
        <f>VLOOKUP($B$2,'作成用シート '!$A$4:$AU$23,36,FALSE)&amp;""</f>
        <v>#N/A</v>
      </c>
    </row>
    <row r="52" spans="1:12" ht="19.899999999999999" customHeight="1">
      <c r="A52" s="131" t="s">
        <v>36</v>
      </c>
      <c r="B52" s="124"/>
      <c r="C52" s="124"/>
      <c r="D52" s="124"/>
      <c r="E52" s="124"/>
      <c r="F52" s="124"/>
      <c r="G52" s="124"/>
      <c r="H52" s="124"/>
      <c r="I52" s="124"/>
      <c r="J52" s="124"/>
      <c r="K52" s="124"/>
      <c r="L52" s="132"/>
    </row>
    <row r="53" spans="1:12" ht="19.899999999999999" customHeight="1">
      <c r="A53" s="258" t="str">
        <f>VLOOKUP($L$2,'作成用シート '!$A$4:$AU$200,35,FALSE)&amp;""</f>
        <v>夕食を食べている最中に</v>
      </c>
      <c r="B53" s="259" t="e">
        <f>VLOOKUP($B$2,'作成用シート '!$A$4:$AU$23,37,FALSE)&amp;""</f>
        <v>#N/A</v>
      </c>
      <c r="C53" s="259" t="e">
        <f>VLOOKUP($B$2,'作成用シート '!$A$4:$AU$23,37,FALSE)&amp;""</f>
        <v>#N/A</v>
      </c>
      <c r="D53" s="259" t="e">
        <f>VLOOKUP($B$2,'作成用シート '!$A$4:$AU$23,37,FALSE)&amp;""</f>
        <v>#N/A</v>
      </c>
      <c r="E53" s="259" t="e">
        <f>VLOOKUP($B$2,'作成用シート '!$A$4:$AU$23,37,FALSE)&amp;""</f>
        <v>#N/A</v>
      </c>
      <c r="F53" s="259" t="e">
        <f>VLOOKUP($B$2,'作成用シート '!$A$4:$AU$23,37,FALSE)&amp;""</f>
        <v>#N/A</v>
      </c>
      <c r="G53" s="259" t="e">
        <f>VLOOKUP($B$2,'作成用シート '!$A$4:$AU$23,37,FALSE)&amp;""</f>
        <v>#N/A</v>
      </c>
      <c r="H53" s="259" t="e">
        <f>VLOOKUP($B$2,'作成用シート '!$A$4:$AU$23,37,FALSE)&amp;""</f>
        <v>#N/A</v>
      </c>
      <c r="I53" s="259" t="e">
        <f>VLOOKUP($B$2,'作成用シート '!$A$4:$AU$23,37,FALSE)&amp;""</f>
        <v>#N/A</v>
      </c>
      <c r="J53" s="259" t="e">
        <f>VLOOKUP($B$2,'作成用シート '!$A$4:$AU$23,37,FALSE)&amp;""</f>
        <v>#N/A</v>
      </c>
      <c r="K53" s="259" t="e">
        <f>VLOOKUP($B$2,'作成用シート '!$A$4:$AU$23,37,FALSE)&amp;""</f>
        <v>#N/A</v>
      </c>
      <c r="L53" s="260" t="e">
        <f>VLOOKUP($B$2,'作成用シート '!$A$4:$AU$23,37,FALSE)&amp;""</f>
        <v>#N/A</v>
      </c>
    </row>
    <row r="54" spans="1:12" ht="19.899999999999999" customHeight="1">
      <c r="A54" s="261" t="e">
        <f>VLOOKUP($B$2,'作成用シート '!$A$4:$AU$23,37,FALSE)&amp;""</f>
        <v>#N/A</v>
      </c>
      <c r="B54" s="262" t="e">
        <f>VLOOKUP($B$2,'作成用シート '!$A$4:$AU$23,37,FALSE)&amp;""</f>
        <v>#N/A</v>
      </c>
      <c r="C54" s="262" t="e">
        <f>VLOOKUP($B$2,'作成用シート '!$A$4:$AU$23,37,FALSE)&amp;""</f>
        <v>#N/A</v>
      </c>
      <c r="D54" s="262" t="e">
        <f>VLOOKUP($B$2,'作成用シート '!$A$4:$AU$23,37,FALSE)&amp;""</f>
        <v>#N/A</v>
      </c>
      <c r="E54" s="262" t="e">
        <f>VLOOKUP($B$2,'作成用シート '!$A$4:$AU$23,37,FALSE)&amp;""</f>
        <v>#N/A</v>
      </c>
      <c r="F54" s="262" t="e">
        <f>VLOOKUP($B$2,'作成用シート '!$A$4:$AU$23,37,FALSE)&amp;""</f>
        <v>#N/A</v>
      </c>
      <c r="G54" s="262" t="e">
        <f>VLOOKUP($B$2,'作成用シート '!$A$4:$AU$23,37,FALSE)&amp;""</f>
        <v>#N/A</v>
      </c>
      <c r="H54" s="262" t="e">
        <f>VLOOKUP($B$2,'作成用シート '!$A$4:$AU$23,37,FALSE)&amp;""</f>
        <v>#N/A</v>
      </c>
      <c r="I54" s="262" t="e">
        <f>VLOOKUP($B$2,'作成用シート '!$A$4:$AU$23,37,FALSE)&amp;""</f>
        <v>#N/A</v>
      </c>
      <c r="J54" s="262" t="e">
        <f>VLOOKUP($B$2,'作成用シート '!$A$4:$AU$23,37,FALSE)&amp;""</f>
        <v>#N/A</v>
      </c>
      <c r="K54" s="262" t="e">
        <f>VLOOKUP($B$2,'作成用シート '!$A$4:$AU$23,37,FALSE)&amp;""</f>
        <v>#N/A</v>
      </c>
      <c r="L54" s="263" t="e">
        <f>VLOOKUP($B$2,'作成用シート '!$A$4:$AU$23,37,FALSE)&amp;""</f>
        <v>#N/A</v>
      </c>
    </row>
    <row r="55" spans="1:12" ht="19.899999999999999" customHeight="1">
      <c r="A55" s="129" t="s">
        <v>37</v>
      </c>
      <c r="B55" s="121"/>
      <c r="C55" s="121"/>
      <c r="D55" s="121"/>
      <c r="E55" s="121"/>
      <c r="F55" s="121"/>
      <c r="G55" s="121"/>
      <c r="H55" s="121"/>
      <c r="I55" s="121"/>
      <c r="J55" s="121"/>
      <c r="K55" s="121"/>
      <c r="L55" s="130"/>
    </row>
    <row r="56" spans="1:12" ht="19.899999999999999" customHeight="1">
      <c r="A56" s="258" t="str">
        <f>VLOOKUP($L$2,'作成用シート '!$A$4:$AU$200,36,FALSE)&amp;""</f>
        <v>突然、意識がなくなった</v>
      </c>
      <c r="B56" s="259" t="e">
        <f>VLOOKUP($B$2,'作成用シート '!$A$4:$AU$23,38,FALSE)&amp;""</f>
        <v>#N/A</v>
      </c>
      <c r="C56" s="259" t="e">
        <f>VLOOKUP($B$2,'作成用シート '!$A$4:$AU$23,38,FALSE)&amp;""</f>
        <v>#N/A</v>
      </c>
      <c r="D56" s="259" t="e">
        <f>VLOOKUP($B$2,'作成用シート '!$A$4:$AU$23,38,FALSE)&amp;""</f>
        <v>#N/A</v>
      </c>
      <c r="E56" s="259" t="e">
        <f>VLOOKUP($B$2,'作成用シート '!$A$4:$AU$23,38,FALSE)&amp;""</f>
        <v>#N/A</v>
      </c>
      <c r="F56" s="259" t="e">
        <f>VLOOKUP($B$2,'作成用シート '!$A$4:$AU$23,38,FALSE)&amp;""</f>
        <v>#N/A</v>
      </c>
      <c r="G56" s="259" t="e">
        <f>VLOOKUP($B$2,'作成用シート '!$A$4:$AU$23,38,FALSE)&amp;""</f>
        <v>#N/A</v>
      </c>
      <c r="H56" s="259" t="e">
        <f>VLOOKUP($B$2,'作成用シート '!$A$4:$AU$23,38,FALSE)&amp;""</f>
        <v>#N/A</v>
      </c>
      <c r="I56" s="259" t="e">
        <f>VLOOKUP($B$2,'作成用シート '!$A$4:$AU$23,38,FALSE)&amp;""</f>
        <v>#N/A</v>
      </c>
      <c r="J56" s="259" t="e">
        <f>VLOOKUP($B$2,'作成用シート '!$A$4:$AU$23,38,FALSE)&amp;""</f>
        <v>#N/A</v>
      </c>
      <c r="K56" s="259" t="e">
        <f>VLOOKUP($B$2,'作成用シート '!$A$4:$AU$23,38,FALSE)&amp;""</f>
        <v>#N/A</v>
      </c>
      <c r="L56" s="260" t="e">
        <f>VLOOKUP($B$2,'作成用シート '!$A$4:$AU$23,38,FALSE)&amp;""</f>
        <v>#N/A</v>
      </c>
    </row>
    <row r="57" spans="1:12" ht="19.899999999999999" customHeight="1" thickBot="1">
      <c r="A57" s="264" t="e">
        <f>VLOOKUP($B$2,'作成用シート '!$A$4:$AU$23,38,FALSE)&amp;""</f>
        <v>#N/A</v>
      </c>
      <c r="B57" s="265" t="e">
        <f>VLOOKUP($B$2,'作成用シート '!$A$4:$AU$23,38,FALSE)&amp;""</f>
        <v>#N/A</v>
      </c>
      <c r="C57" s="265" t="e">
        <f>VLOOKUP($B$2,'作成用シート '!$A$4:$AU$23,38,FALSE)&amp;""</f>
        <v>#N/A</v>
      </c>
      <c r="D57" s="265" t="e">
        <f>VLOOKUP($B$2,'作成用シート '!$A$4:$AU$23,38,FALSE)&amp;""</f>
        <v>#N/A</v>
      </c>
      <c r="E57" s="265" t="e">
        <f>VLOOKUP($B$2,'作成用シート '!$A$4:$AU$23,38,FALSE)&amp;""</f>
        <v>#N/A</v>
      </c>
      <c r="F57" s="265" t="e">
        <f>VLOOKUP($B$2,'作成用シート '!$A$4:$AU$23,38,FALSE)&amp;""</f>
        <v>#N/A</v>
      </c>
      <c r="G57" s="265" t="e">
        <f>VLOOKUP($B$2,'作成用シート '!$A$4:$AU$23,38,FALSE)&amp;""</f>
        <v>#N/A</v>
      </c>
      <c r="H57" s="265" t="e">
        <f>VLOOKUP($B$2,'作成用シート '!$A$4:$AU$23,38,FALSE)&amp;""</f>
        <v>#N/A</v>
      </c>
      <c r="I57" s="265" t="e">
        <f>VLOOKUP($B$2,'作成用シート '!$A$4:$AU$23,38,FALSE)&amp;""</f>
        <v>#N/A</v>
      </c>
      <c r="J57" s="265" t="e">
        <f>VLOOKUP($B$2,'作成用シート '!$A$4:$AU$23,38,FALSE)&amp;""</f>
        <v>#N/A</v>
      </c>
      <c r="K57" s="265" t="e">
        <f>VLOOKUP($B$2,'作成用シート '!$A$4:$AU$23,38,FALSE)&amp;""</f>
        <v>#N/A</v>
      </c>
      <c r="L57" s="266" t="e">
        <f>VLOOKUP($B$2,'作成用シート '!$A$4:$AU$23,38,FALSE)&amp;""</f>
        <v>#N/A</v>
      </c>
    </row>
    <row r="58" spans="1:12" ht="18" customHeight="1">
      <c r="A58" s="100" t="s">
        <v>38</v>
      </c>
      <c r="B58" s="101"/>
      <c r="C58" s="101"/>
      <c r="D58" s="101"/>
      <c r="E58" s="102"/>
      <c r="F58" s="256" t="s">
        <v>39</v>
      </c>
      <c r="G58" s="257"/>
      <c r="H58" s="267" t="str">
        <f>VLOOKUP($L$2,'作成用シート '!$A$4:$AU$200,37,FALSE)&amp;""</f>
        <v>１７時３０分</v>
      </c>
      <c r="I58" s="268" t="e">
        <f>VLOOKUP($B$2,'作成用シート '!$A$4:$AU$23,39,FALSE)&amp;""</f>
        <v>#N/A</v>
      </c>
      <c r="J58" s="268" t="e">
        <f>VLOOKUP($B$2,'作成用シート '!$A$4:$AU$23,39,FALSE)&amp;""</f>
        <v>#N/A</v>
      </c>
      <c r="K58" s="268" t="e">
        <f>VLOOKUP($B$2,'作成用シート '!$A$4:$AU$23,39,FALSE)&amp;""</f>
        <v>#N/A</v>
      </c>
      <c r="L58" s="269" t="e">
        <f>VLOOKUP($B$2,'作成用シート '!$A$4:$AU$23,39,FALSE)&amp;""</f>
        <v>#N/A</v>
      </c>
    </row>
    <row r="59" spans="1:12" ht="18" customHeight="1">
      <c r="A59" s="158" t="s">
        <v>40</v>
      </c>
      <c r="B59" s="159"/>
      <c r="C59" s="160"/>
      <c r="D59" s="152" t="str">
        <f>VLOOKUP($L$2,'作成用シート '!$A$4:$AU$200,38,FALSE)&amp;""</f>
        <v>呼びかけに反応　無し</v>
      </c>
      <c r="E59" s="153" t="e">
        <f>VLOOKUP($B$2,'作成用シート '!$A$4:$AU$23,40,FALSE)&amp;""</f>
        <v>#N/A</v>
      </c>
      <c r="F59" s="153" t="e">
        <f>VLOOKUP($B$2,'作成用シート '!$A$4:$AU$23,40,FALSE)&amp;""</f>
        <v>#N/A</v>
      </c>
      <c r="G59" s="153" t="e">
        <f>VLOOKUP($B$2,'作成用シート '!$A$4:$AU$23,40,FALSE)&amp;""</f>
        <v>#N/A</v>
      </c>
      <c r="H59" s="153" t="e">
        <f>VLOOKUP($B$2,'作成用シート '!$A$4:$AU$23,40,FALSE)&amp;""</f>
        <v>#N/A</v>
      </c>
      <c r="I59" s="153" t="e">
        <f>VLOOKUP($B$2,'作成用シート '!$A$4:$AU$23,40,FALSE)&amp;""</f>
        <v>#N/A</v>
      </c>
      <c r="J59" s="133" t="s">
        <v>133</v>
      </c>
      <c r="K59" s="154" t="str">
        <f>VLOOKUP($L$2,'作成用シート '!$A$4:$AU$200,39,FALSE)&amp;""</f>
        <v>Ⅲ－100</v>
      </c>
      <c r="L59" s="155" t="e">
        <f>VLOOKUP($B$2,'作成用シート '!$A$4:$AU$23,40,FALSE)&amp;""</f>
        <v>#N/A</v>
      </c>
    </row>
    <row r="60" spans="1:12" ht="18" customHeight="1">
      <c r="A60" s="158" t="s">
        <v>41</v>
      </c>
      <c r="B60" s="159"/>
      <c r="C60" s="160"/>
      <c r="D60" s="156" t="str">
        <f>VLOOKUP($L$2,'作成用シート '!$A$4:$AU$200,40,FALSE)&amp;""</f>
        <v>20</v>
      </c>
      <c r="E60" s="157" t="e">
        <f>VLOOKUP($B$2,'作成用シート '!$A$4:$AU$23,42,FALSE)&amp;""</f>
        <v>#N/A</v>
      </c>
      <c r="F60" s="157" t="e">
        <f>VLOOKUP($B$2,'作成用シート '!$A$4:$AU$23,42,FALSE)&amp;""</f>
        <v>#N/A</v>
      </c>
      <c r="G60" s="134" t="s">
        <v>46</v>
      </c>
      <c r="H60" s="164" t="s">
        <v>43</v>
      </c>
      <c r="I60" s="160"/>
      <c r="J60" s="156" t="str">
        <f>VLOOKUP($L$2,'作成用シート '!$A$4:$AU$200,41,FALSE)&amp;""</f>
        <v>60</v>
      </c>
      <c r="K60" s="157" t="e">
        <f>VLOOKUP($B$2,'作成用シート '!$A$4:$AU$23,43,FALSE)&amp;""</f>
        <v>#N/A</v>
      </c>
      <c r="L60" s="137" t="s">
        <v>46</v>
      </c>
    </row>
    <row r="61" spans="1:12" ht="18" customHeight="1">
      <c r="A61" s="158" t="s">
        <v>42</v>
      </c>
      <c r="B61" s="159"/>
      <c r="C61" s="160"/>
      <c r="D61" s="156" t="str">
        <f>VLOOKUP($L$2,'作成用シート '!$A$4:$AU$200,42,FALSE)&amp;""</f>
        <v>100/60</v>
      </c>
      <c r="E61" s="157" t="e">
        <f>VLOOKUP($B$2,'作成用シート '!$A$4:$AU$23,44,FALSE)&amp;""</f>
        <v>#N/A</v>
      </c>
      <c r="F61" s="157" t="e">
        <f>VLOOKUP($B$2,'作成用シート '!$A$4:$AU$23,44,FALSE)&amp;""</f>
        <v>#N/A</v>
      </c>
      <c r="G61" s="135" t="s">
        <v>47</v>
      </c>
      <c r="H61" s="165" t="s">
        <v>44</v>
      </c>
      <c r="I61" s="166"/>
      <c r="J61" s="156" t="str">
        <f>VLOOKUP($L$2,'作成用シート '!$A$4:$AU$200,43,FALSE)&amp;""</f>
        <v>36.5</v>
      </c>
      <c r="K61" s="157" t="e">
        <f>VLOOKUP($B$2,'作成用シート '!$A$4:$AU$23,45,FALSE)&amp;""</f>
        <v>#N/A</v>
      </c>
      <c r="L61" s="138" t="s">
        <v>48</v>
      </c>
    </row>
    <row r="62" spans="1:12" ht="18" customHeight="1" thickBot="1">
      <c r="A62" s="161" t="s">
        <v>53</v>
      </c>
      <c r="B62" s="162"/>
      <c r="C62" s="163"/>
      <c r="D62" s="169" t="str">
        <f>VLOOKUP($L$2,'作成用シート '!$A$4:$AU$200,44,FALSE)&amp;""</f>
        <v>90</v>
      </c>
      <c r="E62" s="170" t="e">
        <f>VLOOKUP($B$2,'作成用シート '!$A$4:$AU$23,46,FALSE)&amp;""</f>
        <v>#N/A</v>
      </c>
      <c r="F62" s="170" t="e">
        <f>VLOOKUP($B$2,'作成用シート '!$A$4:$AU$23,46,FALSE)&amp;""</f>
        <v>#N/A</v>
      </c>
      <c r="G62" s="136" t="s">
        <v>49</v>
      </c>
      <c r="H62" s="167" t="s">
        <v>45</v>
      </c>
      <c r="I62" s="168"/>
      <c r="J62" s="171" t="str">
        <f>VLOOKUP($L$2,'作成用シート '!$A$4:$AU$200,45,FALSE)&amp;""</f>
        <v>左右3ミリ対光(+)</v>
      </c>
      <c r="K62" s="172" t="e">
        <f>VLOOKUP($B$2,'作成用シート '!$A$4:$AU$23,47,FALSE)&amp;""</f>
        <v>#N/A</v>
      </c>
      <c r="L62" s="173" t="e">
        <f>VLOOKUP($B$2,'作成用シート '!$A$4:$AU$23,47,FALSE)&amp;""</f>
        <v>#N/A</v>
      </c>
    </row>
    <row r="63" spans="1:12" ht="18" customHeight="1">
      <c r="A63" s="139" t="s">
        <v>50</v>
      </c>
      <c r="B63" s="140"/>
      <c r="C63" s="140"/>
      <c r="D63" s="140"/>
      <c r="E63" s="140"/>
      <c r="F63" s="140"/>
      <c r="G63" s="140"/>
      <c r="H63" s="140"/>
      <c r="I63" s="140"/>
      <c r="J63" s="140"/>
      <c r="K63" s="140"/>
      <c r="L63" s="141"/>
    </row>
    <row r="64" spans="1:12" ht="18" customHeight="1">
      <c r="A64" s="242" t="str">
        <f>VLOOKUP($L$2,'作成用シート '!$A$4:$AU$200,46,FALSE)&amp;""</f>
        <v>酸素を2リットル投与して、SpO2は90％を維持</v>
      </c>
      <c r="B64" s="242"/>
      <c r="C64" s="242"/>
      <c r="D64" s="242"/>
      <c r="E64" s="242"/>
      <c r="F64" s="242"/>
      <c r="G64" s="242"/>
      <c r="H64" s="242"/>
      <c r="I64" s="242"/>
      <c r="J64" s="242"/>
      <c r="K64" s="242"/>
      <c r="L64" s="242"/>
    </row>
    <row r="65" spans="1:12" ht="18" customHeight="1">
      <c r="A65" s="242"/>
      <c r="B65" s="242"/>
      <c r="C65" s="242"/>
      <c r="D65" s="242"/>
      <c r="E65" s="242"/>
      <c r="F65" s="242"/>
      <c r="G65" s="242"/>
      <c r="H65" s="242"/>
      <c r="I65" s="242"/>
      <c r="J65" s="242"/>
      <c r="K65" s="242"/>
      <c r="L65" s="242"/>
    </row>
    <row r="66" spans="1:12" ht="18" customHeight="1">
      <c r="A66" s="242"/>
      <c r="B66" s="242"/>
      <c r="C66" s="242"/>
      <c r="D66" s="242"/>
      <c r="E66" s="242"/>
      <c r="F66" s="242"/>
      <c r="G66" s="242"/>
      <c r="H66" s="242"/>
      <c r="I66" s="242"/>
      <c r="J66" s="242"/>
      <c r="K66" s="242"/>
      <c r="L66" s="242"/>
    </row>
    <row r="67" spans="1:12" ht="18" customHeight="1">
      <c r="A67" s="242"/>
      <c r="B67" s="242"/>
      <c r="C67" s="242"/>
      <c r="D67" s="242"/>
      <c r="E67" s="242"/>
      <c r="F67" s="242"/>
      <c r="G67" s="242"/>
      <c r="H67" s="242"/>
      <c r="I67" s="242"/>
      <c r="J67" s="242"/>
      <c r="K67" s="242"/>
      <c r="L67" s="242"/>
    </row>
    <row r="68" spans="1:12" ht="18" customHeight="1">
      <c r="A68" s="242"/>
      <c r="B68" s="242"/>
      <c r="C68" s="242"/>
      <c r="D68" s="242"/>
      <c r="E68" s="242"/>
      <c r="F68" s="242"/>
      <c r="G68" s="242"/>
      <c r="H68" s="242"/>
      <c r="I68" s="242"/>
      <c r="J68" s="242"/>
      <c r="K68" s="242"/>
      <c r="L68" s="242"/>
    </row>
    <row r="69" spans="1:12" ht="18" customHeight="1">
      <c r="A69" s="114"/>
      <c r="B69" s="114"/>
      <c r="C69" s="114"/>
      <c r="D69" s="114"/>
      <c r="E69" s="114"/>
      <c r="F69" s="114"/>
      <c r="G69" s="114"/>
      <c r="H69" s="114"/>
      <c r="I69" s="114"/>
      <c r="J69" s="114"/>
      <c r="K69" s="114"/>
      <c r="L69" s="114"/>
    </row>
    <row r="70" spans="1:12" ht="18" customHeight="1">
      <c r="A70" s="103" t="s">
        <v>51</v>
      </c>
      <c r="B70" s="104"/>
      <c r="C70" s="104"/>
      <c r="D70" s="104"/>
      <c r="E70" s="104"/>
      <c r="F70" s="104"/>
      <c r="G70" s="104"/>
      <c r="H70" s="104"/>
      <c r="I70" s="104"/>
      <c r="J70" s="104"/>
      <c r="K70" s="104"/>
      <c r="L70" s="105"/>
    </row>
    <row r="71" spans="1:12" ht="18" customHeight="1">
      <c r="A71" s="150" t="str">
        <f>VLOOKUP($L$2,'作成用シート '!$A$4:$AU$200,47,FALSE)&amp;""</f>
        <v>右耳が聞こえにくいので、左側からゆっくり話しかけてください。
かかりつけの〇〇病院の△△先生へ連絡済です。
救急隊から、搬送時に連絡が欲しいとのことです。
（連絡先：042-〇〇ｰ△△△△）</v>
      </c>
      <c r="B71" s="150" t="e">
        <f>VLOOKUP($B$2,'作成用シート '!$A$4:$AU$23,49,FALSE)&amp;""</f>
        <v>#N/A</v>
      </c>
      <c r="C71" s="150" t="e">
        <f>VLOOKUP($B$2,'作成用シート '!$A$4:$AU$23,49,FALSE)&amp;""</f>
        <v>#N/A</v>
      </c>
      <c r="D71" s="150" t="e">
        <f>VLOOKUP($B$2,'作成用シート '!$A$4:$AU$23,49,FALSE)&amp;""</f>
        <v>#N/A</v>
      </c>
      <c r="E71" s="150" t="e">
        <f>VLOOKUP($B$2,'作成用シート '!$A$4:$AU$23,49,FALSE)&amp;""</f>
        <v>#N/A</v>
      </c>
      <c r="F71" s="150" t="e">
        <f>VLOOKUP($B$2,'作成用シート '!$A$4:$AU$23,49,FALSE)&amp;""</f>
        <v>#N/A</v>
      </c>
      <c r="G71" s="150" t="e">
        <f>VLOOKUP($B$2,'作成用シート '!$A$4:$AU$23,49,FALSE)&amp;""</f>
        <v>#N/A</v>
      </c>
      <c r="H71" s="150" t="e">
        <f>VLOOKUP($B$2,'作成用シート '!$A$4:$AU$23,49,FALSE)&amp;""</f>
        <v>#N/A</v>
      </c>
      <c r="I71" s="150" t="e">
        <f>VLOOKUP($B$2,'作成用シート '!$A$4:$AU$23,49,FALSE)&amp;""</f>
        <v>#N/A</v>
      </c>
      <c r="J71" s="150" t="e">
        <f>VLOOKUP($B$2,'作成用シート '!$A$4:$AU$23,49,FALSE)&amp;""</f>
        <v>#N/A</v>
      </c>
      <c r="K71" s="150" t="e">
        <f>VLOOKUP($B$2,'作成用シート '!$A$4:$AU$23,49,FALSE)&amp;""</f>
        <v>#N/A</v>
      </c>
      <c r="L71" s="150" t="e">
        <f>VLOOKUP($B$2,'作成用シート '!$A$4:$AU$23,49,FALSE)&amp;""</f>
        <v>#N/A</v>
      </c>
    </row>
    <row r="72" spans="1:12" ht="18" customHeight="1">
      <c r="A72" s="151" t="e">
        <f>VLOOKUP($B$2,'作成用シート '!$A$4:$AU$23,49,FALSE)&amp;""</f>
        <v>#N/A</v>
      </c>
      <c r="B72" s="151" t="e">
        <f>VLOOKUP($B$2,'作成用シート '!$A$4:$AU$23,49,FALSE)&amp;""</f>
        <v>#N/A</v>
      </c>
      <c r="C72" s="151" t="e">
        <f>VLOOKUP($B$2,'作成用シート '!$A$4:$AU$23,49,FALSE)&amp;""</f>
        <v>#N/A</v>
      </c>
      <c r="D72" s="151" t="e">
        <f>VLOOKUP($B$2,'作成用シート '!$A$4:$AU$23,49,FALSE)&amp;""</f>
        <v>#N/A</v>
      </c>
      <c r="E72" s="151" t="e">
        <f>VLOOKUP($B$2,'作成用シート '!$A$4:$AU$23,49,FALSE)&amp;""</f>
        <v>#N/A</v>
      </c>
      <c r="F72" s="151" t="e">
        <f>VLOOKUP($B$2,'作成用シート '!$A$4:$AU$23,49,FALSE)&amp;""</f>
        <v>#N/A</v>
      </c>
      <c r="G72" s="151" t="e">
        <f>VLOOKUP($B$2,'作成用シート '!$A$4:$AU$23,49,FALSE)&amp;""</f>
        <v>#N/A</v>
      </c>
      <c r="H72" s="151" t="e">
        <f>VLOOKUP($B$2,'作成用シート '!$A$4:$AU$23,49,FALSE)&amp;""</f>
        <v>#N/A</v>
      </c>
      <c r="I72" s="151" t="e">
        <f>VLOOKUP($B$2,'作成用シート '!$A$4:$AU$23,49,FALSE)&amp;""</f>
        <v>#N/A</v>
      </c>
      <c r="J72" s="151" t="e">
        <f>VLOOKUP($B$2,'作成用シート '!$A$4:$AU$23,49,FALSE)&amp;""</f>
        <v>#N/A</v>
      </c>
      <c r="K72" s="151" t="e">
        <f>VLOOKUP($B$2,'作成用シート '!$A$4:$AU$23,49,FALSE)&amp;""</f>
        <v>#N/A</v>
      </c>
      <c r="L72" s="151" t="e">
        <f>VLOOKUP($B$2,'作成用シート '!$A$4:$AU$23,49,FALSE)&amp;""</f>
        <v>#N/A</v>
      </c>
    </row>
    <row r="73" spans="1:12" ht="18" customHeight="1">
      <c r="A73" s="151" t="e">
        <f>VLOOKUP($B$2,'作成用シート '!$A$4:$AU$23,49,FALSE)&amp;""</f>
        <v>#N/A</v>
      </c>
      <c r="B73" s="151" t="e">
        <f>VLOOKUP($B$2,'作成用シート '!$A$4:$AU$23,49,FALSE)&amp;""</f>
        <v>#N/A</v>
      </c>
      <c r="C73" s="151" t="e">
        <f>VLOOKUP($B$2,'作成用シート '!$A$4:$AU$23,49,FALSE)&amp;""</f>
        <v>#N/A</v>
      </c>
      <c r="D73" s="151" t="e">
        <f>VLOOKUP($B$2,'作成用シート '!$A$4:$AU$23,49,FALSE)&amp;""</f>
        <v>#N/A</v>
      </c>
      <c r="E73" s="151" t="e">
        <f>VLOOKUP($B$2,'作成用シート '!$A$4:$AU$23,49,FALSE)&amp;""</f>
        <v>#N/A</v>
      </c>
      <c r="F73" s="151" t="e">
        <f>VLOOKUP($B$2,'作成用シート '!$A$4:$AU$23,49,FALSE)&amp;""</f>
        <v>#N/A</v>
      </c>
      <c r="G73" s="151" t="e">
        <f>VLOOKUP($B$2,'作成用シート '!$A$4:$AU$23,49,FALSE)&amp;""</f>
        <v>#N/A</v>
      </c>
      <c r="H73" s="151" t="e">
        <f>VLOOKUP($B$2,'作成用シート '!$A$4:$AU$23,49,FALSE)&amp;""</f>
        <v>#N/A</v>
      </c>
      <c r="I73" s="151" t="e">
        <f>VLOOKUP($B$2,'作成用シート '!$A$4:$AU$23,49,FALSE)&amp;""</f>
        <v>#N/A</v>
      </c>
      <c r="J73" s="151" t="e">
        <f>VLOOKUP($B$2,'作成用シート '!$A$4:$AU$23,49,FALSE)&amp;""</f>
        <v>#N/A</v>
      </c>
      <c r="K73" s="151" t="e">
        <f>VLOOKUP($B$2,'作成用シート '!$A$4:$AU$23,49,FALSE)&amp;""</f>
        <v>#N/A</v>
      </c>
      <c r="L73" s="151" t="e">
        <f>VLOOKUP($B$2,'作成用シート '!$A$4:$AU$23,49,FALSE)&amp;""</f>
        <v>#N/A</v>
      </c>
    </row>
    <row r="74" spans="1:12" ht="18" customHeight="1">
      <c r="A74" s="151" t="e">
        <f>VLOOKUP($B$2,'作成用シート '!$A$4:$AU$23,49,FALSE)&amp;""</f>
        <v>#N/A</v>
      </c>
      <c r="B74" s="151" t="e">
        <f>VLOOKUP($B$2,'作成用シート '!$A$4:$AU$23,49,FALSE)&amp;""</f>
        <v>#N/A</v>
      </c>
      <c r="C74" s="151" t="e">
        <f>VLOOKUP($B$2,'作成用シート '!$A$4:$AU$23,49,FALSE)&amp;""</f>
        <v>#N/A</v>
      </c>
      <c r="D74" s="151" t="e">
        <f>VLOOKUP($B$2,'作成用シート '!$A$4:$AU$23,49,FALSE)&amp;""</f>
        <v>#N/A</v>
      </c>
      <c r="E74" s="151" t="e">
        <f>VLOOKUP($B$2,'作成用シート '!$A$4:$AU$23,49,FALSE)&amp;""</f>
        <v>#N/A</v>
      </c>
      <c r="F74" s="151" t="e">
        <f>VLOOKUP($B$2,'作成用シート '!$A$4:$AU$23,49,FALSE)&amp;""</f>
        <v>#N/A</v>
      </c>
      <c r="G74" s="151" t="e">
        <f>VLOOKUP($B$2,'作成用シート '!$A$4:$AU$23,49,FALSE)&amp;""</f>
        <v>#N/A</v>
      </c>
      <c r="H74" s="151" t="e">
        <f>VLOOKUP($B$2,'作成用シート '!$A$4:$AU$23,49,FALSE)&amp;""</f>
        <v>#N/A</v>
      </c>
      <c r="I74" s="151" t="e">
        <f>VLOOKUP($B$2,'作成用シート '!$A$4:$AU$23,49,FALSE)&amp;""</f>
        <v>#N/A</v>
      </c>
      <c r="J74" s="151" t="e">
        <f>VLOOKUP($B$2,'作成用シート '!$A$4:$AU$23,49,FALSE)&amp;""</f>
        <v>#N/A</v>
      </c>
      <c r="K74" s="151" t="e">
        <f>VLOOKUP($B$2,'作成用シート '!$A$4:$AU$23,49,FALSE)&amp;""</f>
        <v>#N/A</v>
      </c>
      <c r="L74" s="151" t="e">
        <f>VLOOKUP($B$2,'作成用シート '!$A$4:$AU$23,49,FALSE)&amp;""</f>
        <v>#N/A</v>
      </c>
    </row>
    <row r="75" spans="1:12" ht="18" customHeight="1">
      <c r="A75" s="151" t="e">
        <f>VLOOKUP($B$2,'作成用シート '!$A$4:$AU$23,49,FALSE)&amp;""</f>
        <v>#N/A</v>
      </c>
      <c r="B75" s="151" t="e">
        <f>VLOOKUP($B$2,'作成用シート '!$A$4:$AU$23,49,FALSE)&amp;""</f>
        <v>#N/A</v>
      </c>
      <c r="C75" s="151" t="e">
        <f>VLOOKUP($B$2,'作成用シート '!$A$4:$AU$23,49,FALSE)&amp;""</f>
        <v>#N/A</v>
      </c>
      <c r="D75" s="151" t="e">
        <f>VLOOKUP($B$2,'作成用シート '!$A$4:$AU$23,49,FALSE)&amp;""</f>
        <v>#N/A</v>
      </c>
      <c r="E75" s="151" t="e">
        <f>VLOOKUP($B$2,'作成用シート '!$A$4:$AU$23,49,FALSE)&amp;""</f>
        <v>#N/A</v>
      </c>
      <c r="F75" s="151" t="e">
        <f>VLOOKUP($B$2,'作成用シート '!$A$4:$AU$23,49,FALSE)&amp;""</f>
        <v>#N/A</v>
      </c>
      <c r="G75" s="151" t="e">
        <f>VLOOKUP($B$2,'作成用シート '!$A$4:$AU$23,49,FALSE)&amp;""</f>
        <v>#N/A</v>
      </c>
      <c r="H75" s="151" t="e">
        <f>VLOOKUP($B$2,'作成用シート '!$A$4:$AU$23,49,FALSE)&amp;""</f>
        <v>#N/A</v>
      </c>
      <c r="I75" s="151" t="e">
        <f>VLOOKUP($B$2,'作成用シート '!$A$4:$AU$23,49,FALSE)&amp;""</f>
        <v>#N/A</v>
      </c>
      <c r="J75" s="151" t="e">
        <f>VLOOKUP($B$2,'作成用シート '!$A$4:$AU$23,49,FALSE)&amp;""</f>
        <v>#N/A</v>
      </c>
      <c r="K75" s="151" t="e">
        <f>VLOOKUP($B$2,'作成用シート '!$A$4:$AU$23,49,FALSE)&amp;""</f>
        <v>#N/A</v>
      </c>
      <c r="L75" s="151" t="e">
        <f>VLOOKUP($B$2,'作成用シート '!$A$4:$AU$23,49,FALSE)&amp;""</f>
        <v>#N/A</v>
      </c>
    </row>
    <row r="76" spans="1:12" ht="18" customHeight="1">
      <c r="A76" s="151" t="e">
        <f>VLOOKUP($B$2,'作成用シート '!$A$4:$AU$23,49,FALSE)&amp;""</f>
        <v>#N/A</v>
      </c>
      <c r="B76" s="151" t="e">
        <f>VLOOKUP($B$2,'作成用シート '!$A$4:$AU$23,49,FALSE)&amp;""</f>
        <v>#N/A</v>
      </c>
      <c r="C76" s="151" t="e">
        <f>VLOOKUP($B$2,'作成用シート '!$A$4:$AU$23,49,FALSE)&amp;""</f>
        <v>#N/A</v>
      </c>
      <c r="D76" s="151" t="e">
        <f>VLOOKUP($B$2,'作成用シート '!$A$4:$AU$23,49,FALSE)&amp;""</f>
        <v>#N/A</v>
      </c>
      <c r="E76" s="151" t="e">
        <f>VLOOKUP($B$2,'作成用シート '!$A$4:$AU$23,49,FALSE)&amp;""</f>
        <v>#N/A</v>
      </c>
      <c r="F76" s="151" t="e">
        <f>VLOOKUP($B$2,'作成用シート '!$A$4:$AU$23,49,FALSE)&amp;""</f>
        <v>#N/A</v>
      </c>
      <c r="G76" s="151" t="e">
        <f>VLOOKUP($B$2,'作成用シート '!$A$4:$AU$23,49,FALSE)&amp;""</f>
        <v>#N/A</v>
      </c>
      <c r="H76" s="151" t="e">
        <f>VLOOKUP($B$2,'作成用シート '!$A$4:$AU$23,49,FALSE)&amp;""</f>
        <v>#N/A</v>
      </c>
      <c r="I76" s="151" t="e">
        <f>VLOOKUP($B$2,'作成用シート '!$A$4:$AU$23,49,FALSE)&amp;""</f>
        <v>#N/A</v>
      </c>
      <c r="J76" s="151" t="e">
        <f>VLOOKUP($B$2,'作成用シート '!$A$4:$AU$23,49,FALSE)&amp;""</f>
        <v>#N/A</v>
      </c>
      <c r="K76" s="151" t="e">
        <f>VLOOKUP($B$2,'作成用シート '!$A$4:$AU$23,49,FALSE)&amp;""</f>
        <v>#N/A</v>
      </c>
      <c r="L76" s="151" t="e">
        <f>VLOOKUP($B$2,'作成用シート '!$A$4:$AU$23,49,FALSE)&amp;""</f>
        <v>#N/A</v>
      </c>
    </row>
    <row r="77" spans="1:12" ht="18" customHeight="1">
      <c r="A77" s="125" t="s">
        <v>54</v>
      </c>
      <c r="B77" s="125"/>
      <c r="C77" s="125"/>
      <c r="D77" s="125"/>
      <c r="E77" s="125"/>
      <c r="F77" s="125"/>
      <c r="G77" s="125"/>
      <c r="H77" s="125"/>
      <c r="I77" s="125"/>
      <c r="J77" s="125"/>
      <c r="K77" s="125"/>
      <c r="L77" s="125"/>
    </row>
    <row r="78" spans="1:12" ht="18" customHeight="1">
      <c r="A78" s="125" t="s">
        <v>55</v>
      </c>
      <c r="B78" s="125"/>
      <c r="C78" s="125"/>
      <c r="D78" s="125"/>
      <c r="E78" s="125"/>
      <c r="F78" s="125"/>
      <c r="G78" s="125"/>
      <c r="H78" s="125"/>
      <c r="I78" s="125"/>
      <c r="J78" s="125"/>
      <c r="K78" s="125"/>
      <c r="L78" s="125"/>
    </row>
  </sheetData>
  <mergeCells count="82">
    <mergeCell ref="A25:C25"/>
    <mergeCell ref="A26:C26"/>
    <mergeCell ref="A14:B14"/>
    <mergeCell ref="A15:B15"/>
    <mergeCell ref="A17:C17"/>
    <mergeCell ref="A18:C18"/>
    <mergeCell ref="A19:C19"/>
    <mergeCell ref="A64:L68"/>
    <mergeCell ref="B6:D6"/>
    <mergeCell ref="F6:G6"/>
    <mergeCell ref="A1:A2"/>
    <mergeCell ref="A40:L40"/>
    <mergeCell ref="H12:I12"/>
    <mergeCell ref="A42:L43"/>
    <mergeCell ref="F58:G58"/>
    <mergeCell ref="A47:L48"/>
    <mergeCell ref="A50:L51"/>
    <mergeCell ref="A53:L54"/>
    <mergeCell ref="A56:L57"/>
    <mergeCell ref="H58:L58"/>
    <mergeCell ref="A12:B13"/>
    <mergeCell ref="A21:C22"/>
    <mergeCell ref="C12:G13"/>
    <mergeCell ref="H13:K13"/>
    <mergeCell ref="C14:L15"/>
    <mergeCell ref="I30:L30"/>
    <mergeCell ref="C30:F30"/>
    <mergeCell ref="D26:F27"/>
    <mergeCell ref="G26:I27"/>
    <mergeCell ref="J26:L27"/>
    <mergeCell ref="C29:F29"/>
    <mergeCell ref="D17:L18"/>
    <mergeCell ref="D19:L20"/>
    <mergeCell ref="D21:L22"/>
    <mergeCell ref="D24:F25"/>
    <mergeCell ref="G24:I25"/>
    <mergeCell ref="J24:L25"/>
    <mergeCell ref="A20:C20"/>
    <mergeCell ref="A24:C24"/>
    <mergeCell ref="A39:L39"/>
    <mergeCell ref="A29:B29"/>
    <mergeCell ref="A30:B30"/>
    <mergeCell ref="G30:H30"/>
    <mergeCell ref="A34:C34"/>
    <mergeCell ref="E34:I34"/>
    <mergeCell ref="J34:L34"/>
    <mergeCell ref="A36:C36"/>
    <mergeCell ref="E36:I36"/>
    <mergeCell ref="J36:L36"/>
    <mergeCell ref="A32:C32"/>
    <mergeCell ref="E32:I32"/>
    <mergeCell ref="J32:L32"/>
    <mergeCell ref="G29:H29"/>
    <mergeCell ref="I29:L29"/>
    <mergeCell ref="A8:B9"/>
    <mergeCell ref="A10:B11"/>
    <mergeCell ref="I10:I11"/>
    <mergeCell ref="C8:L9"/>
    <mergeCell ref="C11:H11"/>
    <mergeCell ref="C10:H10"/>
    <mergeCell ref="J10:L11"/>
    <mergeCell ref="I3:L3"/>
    <mergeCell ref="I4:L4"/>
    <mergeCell ref="I5:L5"/>
    <mergeCell ref="I6:L6"/>
    <mergeCell ref="A3:G5"/>
    <mergeCell ref="A71:L76"/>
    <mergeCell ref="D59:I59"/>
    <mergeCell ref="K59:L59"/>
    <mergeCell ref="D60:F60"/>
    <mergeCell ref="J60:K60"/>
    <mergeCell ref="D61:F61"/>
    <mergeCell ref="J61:K61"/>
    <mergeCell ref="A60:C60"/>
    <mergeCell ref="A61:C61"/>
    <mergeCell ref="A62:C62"/>
    <mergeCell ref="H60:I60"/>
    <mergeCell ref="H61:I61"/>
    <mergeCell ref="H62:I62"/>
    <mergeCell ref="D62:F62"/>
    <mergeCell ref="J62:L62"/>
    <mergeCell ref="A59:C59"/>
  </mergeCells>
  <phoneticPr fontId="6" type="Hiragana" alignment="distributed"/>
  <pageMargins left="0.70866141732283472" right="0.70866141732283472" top="0.74803149606299213" bottom="0.74803149606299213" header="0.31496062992125984" footer="0.31496062992125984"/>
  <pageSetup paperSize="9" scale="99" orientation="portrait" horizontalDpi="300"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2051" r:id="rId4" name="Button 3">
              <controlPr defaultSize="0" print="0" autoFill="0" autoPict="0" macro="[0]!印刷ボタン">
                <anchor moveWithCells="1" sizeWithCells="1">
                  <from>
                    <xdr:col>15</xdr:col>
                    <xdr:colOff>438150</xdr:colOff>
                    <xdr:row>5</xdr:row>
                    <xdr:rowOff>57150</xdr:rowOff>
                  </from>
                  <to>
                    <xdr:col>18</xdr:col>
                    <xdr:colOff>485775</xdr:colOff>
                    <xdr:row>10</xdr:row>
                    <xdr:rowOff>57150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A6BA0A-BFBB-4A43-96F4-441FA14BB1F0}">
  <sheetPr codeName="Sheet2">
    <tabColor theme="9" tint="0.59999389629810485"/>
  </sheetPr>
  <dimension ref="A1:AU104"/>
  <sheetViews>
    <sheetView zoomScale="60" zoomScaleNormal="60" zoomScaleSheetLayoutView="50" workbookViewId="0">
      <pane xSplit="4" topLeftCell="E1" activePane="topRight" state="frozen"/>
      <selection pane="topRight" activeCell="D5" sqref="D5"/>
    </sheetView>
  </sheetViews>
  <sheetFormatPr defaultColWidth="10.625" defaultRowHeight="100.15" customHeight="1"/>
  <cols>
    <col min="1" max="1" width="10.625" style="52"/>
    <col min="2" max="2" width="10.625" style="17"/>
    <col min="3" max="3" width="10.25" style="75" customWidth="1"/>
    <col min="4" max="4" width="10.25" style="83" customWidth="1"/>
    <col min="5" max="5" width="15.875" style="17" customWidth="1"/>
    <col min="6" max="6" width="10.625" style="17" customWidth="1"/>
    <col min="7" max="7" width="10.625" style="17"/>
    <col min="8" max="8" width="10.625" style="18"/>
    <col min="9" max="9" width="10.25" style="75" customWidth="1"/>
    <col min="10" max="10" width="10.625" style="18"/>
    <col min="11" max="11" width="10.625" style="17"/>
    <col min="12" max="14" width="20.625" style="17" customWidth="1"/>
    <col min="15" max="20" width="10.625" style="17"/>
    <col min="21" max="24" width="10.625" style="18"/>
    <col min="25" max="32" width="10.625" style="17"/>
    <col min="33" max="36" width="15.625" style="17" customWidth="1"/>
    <col min="37" max="37" width="10.625" style="76"/>
    <col min="38" max="38" width="10.625" style="17"/>
    <col min="39" max="39" width="10.625" style="14"/>
    <col min="40" max="44" width="10.625" style="18"/>
    <col min="45" max="45" width="10.625" style="17"/>
    <col min="46" max="47" width="25.625" style="17" customWidth="1"/>
    <col min="48" max="16384" width="10.625" style="17"/>
  </cols>
  <sheetData>
    <row r="1" spans="1:47" ht="28.15" customHeight="1">
      <c r="A1" s="16"/>
      <c r="B1" s="115" t="s">
        <v>107</v>
      </c>
      <c r="C1" s="116">
        <f ca="1">TODAY()</f>
        <v>44182</v>
      </c>
      <c r="D1" s="117"/>
      <c r="E1" s="119" t="s">
        <v>179</v>
      </c>
      <c r="F1" s="287"/>
      <c r="G1" s="288"/>
      <c r="H1" s="289" t="s">
        <v>181</v>
      </c>
      <c r="I1" s="290"/>
      <c r="J1" s="293"/>
      <c r="K1" s="294"/>
      <c r="L1" s="118" t="s">
        <v>182</v>
      </c>
      <c r="M1" s="291"/>
      <c r="N1" s="292"/>
      <c r="O1" s="19"/>
      <c r="P1" s="19"/>
      <c r="Q1" s="19"/>
      <c r="R1" s="19"/>
      <c r="S1" s="19"/>
      <c r="T1" s="19"/>
      <c r="U1" s="20"/>
      <c r="V1" s="20"/>
      <c r="W1" s="20"/>
      <c r="X1" s="20"/>
      <c r="Y1" s="19"/>
      <c r="Z1" s="19"/>
      <c r="AA1" s="19"/>
      <c r="AB1" s="19"/>
      <c r="AC1" s="19"/>
      <c r="AD1" s="19"/>
      <c r="AE1" s="19"/>
      <c r="AF1" s="21"/>
      <c r="AG1" s="280" t="s">
        <v>135</v>
      </c>
      <c r="AH1" s="281"/>
      <c r="AI1" s="281"/>
      <c r="AJ1" s="281"/>
      <c r="AK1" s="281"/>
      <c r="AL1" s="281"/>
      <c r="AM1" s="281"/>
      <c r="AN1" s="281"/>
      <c r="AO1" s="281"/>
      <c r="AP1" s="281"/>
      <c r="AQ1" s="281"/>
      <c r="AR1" s="281"/>
      <c r="AS1" s="281"/>
      <c r="AT1" s="281"/>
      <c r="AU1" s="282"/>
    </row>
    <row r="2" spans="1:47" s="37" customFormat="1" ht="22.15" customHeight="1">
      <c r="A2" s="16"/>
      <c r="B2" s="23" t="s">
        <v>136</v>
      </c>
      <c r="C2" s="22"/>
      <c r="D2" s="82"/>
      <c r="E2" s="23"/>
      <c r="F2" s="22"/>
      <c r="G2" s="22"/>
      <c r="H2" s="25"/>
      <c r="I2" s="24"/>
      <c r="J2" s="25"/>
      <c r="K2" s="22"/>
      <c r="L2" s="22"/>
      <c r="M2" s="22"/>
      <c r="N2" s="22"/>
      <c r="O2" s="26" t="s">
        <v>64</v>
      </c>
      <c r="P2" s="27"/>
      <c r="Q2" s="28"/>
      <c r="R2" s="29"/>
      <c r="S2" s="30"/>
      <c r="T2" s="30"/>
      <c r="U2" s="31" t="s">
        <v>92</v>
      </c>
      <c r="V2" s="32"/>
      <c r="W2" s="32"/>
      <c r="X2" s="33"/>
      <c r="Y2" s="34" t="s">
        <v>74</v>
      </c>
      <c r="Z2" s="34"/>
      <c r="AA2" s="34"/>
      <c r="AB2" s="35"/>
      <c r="AC2" s="36"/>
      <c r="AD2" s="34"/>
      <c r="AE2" s="34"/>
      <c r="AF2" s="34"/>
      <c r="AG2" s="85" t="s">
        <v>81</v>
      </c>
      <c r="AH2" s="86"/>
      <c r="AI2" s="86"/>
      <c r="AJ2" s="87"/>
      <c r="AK2" s="38" t="s">
        <v>82</v>
      </c>
      <c r="AL2" s="39"/>
      <c r="AM2" s="40"/>
      <c r="AN2" s="39"/>
      <c r="AO2" s="39"/>
      <c r="AP2" s="39"/>
      <c r="AQ2" s="39"/>
      <c r="AR2" s="39"/>
      <c r="AS2" s="41"/>
      <c r="AT2" s="285" t="s">
        <v>91</v>
      </c>
      <c r="AU2" s="283" t="s">
        <v>165</v>
      </c>
    </row>
    <row r="3" spans="1:47" s="51" customFormat="1" ht="33" customHeight="1">
      <c r="A3" s="42" t="s">
        <v>56</v>
      </c>
      <c r="B3" s="84" t="s">
        <v>60</v>
      </c>
      <c r="C3" s="90" t="s">
        <v>4</v>
      </c>
      <c r="D3" s="91" t="s">
        <v>174</v>
      </c>
      <c r="E3" s="84" t="s">
        <v>5</v>
      </c>
      <c r="F3" s="43" t="s">
        <v>160</v>
      </c>
      <c r="G3" s="43" t="s">
        <v>59</v>
      </c>
      <c r="H3" s="43" t="s">
        <v>61</v>
      </c>
      <c r="I3" s="79" t="s">
        <v>163</v>
      </c>
      <c r="J3" s="44" t="s">
        <v>159</v>
      </c>
      <c r="K3" s="43" t="s">
        <v>164</v>
      </c>
      <c r="L3" s="45" t="s">
        <v>62</v>
      </c>
      <c r="M3" s="45" t="s">
        <v>180</v>
      </c>
      <c r="N3" s="45" t="s">
        <v>63</v>
      </c>
      <c r="O3" s="45" t="s">
        <v>65</v>
      </c>
      <c r="P3" s="45" t="s">
        <v>66</v>
      </c>
      <c r="Q3" s="45" t="s">
        <v>67</v>
      </c>
      <c r="R3" s="45" t="s">
        <v>166</v>
      </c>
      <c r="S3" s="45" t="s">
        <v>68</v>
      </c>
      <c r="T3" s="45" t="s">
        <v>69</v>
      </c>
      <c r="U3" s="46" t="s">
        <v>70</v>
      </c>
      <c r="V3" s="46" t="s">
        <v>71</v>
      </c>
      <c r="W3" s="46" t="s">
        <v>72</v>
      </c>
      <c r="X3" s="46" t="s">
        <v>73</v>
      </c>
      <c r="Y3" s="47" t="s">
        <v>75</v>
      </c>
      <c r="Z3" s="47" t="s">
        <v>76</v>
      </c>
      <c r="AA3" s="47" t="s">
        <v>57</v>
      </c>
      <c r="AB3" s="47" t="s">
        <v>58</v>
      </c>
      <c r="AC3" s="47" t="s">
        <v>93</v>
      </c>
      <c r="AD3" s="47" t="s">
        <v>94</v>
      </c>
      <c r="AE3" s="47" t="s">
        <v>95</v>
      </c>
      <c r="AF3" s="48" t="s">
        <v>96</v>
      </c>
      <c r="AG3" s="88" t="s">
        <v>77</v>
      </c>
      <c r="AH3" s="45" t="s">
        <v>78</v>
      </c>
      <c r="AI3" s="89" t="s">
        <v>79</v>
      </c>
      <c r="AJ3" s="45" t="s">
        <v>80</v>
      </c>
      <c r="AK3" s="49" t="s">
        <v>83</v>
      </c>
      <c r="AL3" s="50" t="s">
        <v>84</v>
      </c>
      <c r="AM3" s="49" t="s">
        <v>134</v>
      </c>
      <c r="AN3" s="50" t="s">
        <v>85</v>
      </c>
      <c r="AO3" s="50" t="s">
        <v>86</v>
      </c>
      <c r="AP3" s="50" t="s">
        <v>87</v>
      </c>
      <c r="AQ3" s="50" t="s">
        <v>88</v>
      </c>
      <c r="AR3" s="50" t="s">
        <v>89</v>
      </c>
      <c r="AS3" s="50" t="s">
        <v>90</v>
      </c>
      <c r="AT3" s="286"/>
      <c r="AU3" s="284"/>
    </row>
    <row r="4" spans="1:47" s="53" customFormat="1" ht="100.15" customHeight="1">
      <c r="A4" s="52" t="s">
        <v>137</v>
      </c>
      <c r="B4" s="53" t="s">
        <v>102</v>
      </c>
      <c r="C4" s="54">
        <v>43747</v>
      </c>
      <c r="D4" s="81">
        <v>45574</v>
      </c>
      <c r="E4" s="55" t="s">
        <v>98</v>
      </c>
      <c r="F4" s="53" t="s">
        <v>103</v>
      </c>
      <c r="G4" s="53" t="s">
        <v>144</v>
      </c>
      <c r="H4" s="56" t="s">
        <v>105</v>
      </c>
      <c r="I4" s="80" t="s">
        <v>156</v>
      </c>
      <c r="J4" s="56">
        <f t="shared" ref="J4:J23" ca="1" si="0">IF(I4="","",DATEDIF(I4,$C$1,"Y"))</f>
        <v>89</v>
      </c>
      <c r="K4" s="53" t="s">
        <v>138</v>
      </c>
      <c r="L4" s="53" t="s">
        <v>170</v>
      </c>
      <c r="M4" s="53" t="s">
        <v>171</v>
      </c>
      <c r="N4" s="53" t="s">
        <v>172</v>
      </c>
      <c r="O4" s="53" t="s">
        <v>139</v>
      </c>
      <c r="P4" s="53" t="s">
        <v>140</v>
      </c>
      <c r="Q4" s="53" t="s">
        <v>141</v>
      </c>
      <c r="R4" s="53" t="s">
        <v>168</v>
      </c>
      <c r="S4" s="53" t="s">
        <v>169</v>
      </c>
      <c r="T4" s="53" t="s">
        <v>142</v>
      </c>
      <c r="U4" s="56" t="s">
        <v>112</v>
      </c>
      <c r="V4" s="56" t="s">
        <v>115</v>
      </c>
      <c r="W4" s="56" t="s">
        <v>119</v>
      </c>
      <c r="X4" s="56" t="s">
        <v>121</v>
      </c>
      <c r="Y4" s="53" t="s">
        <v>124</v>
      </c>
      <c r="Z4" s="53" t="s">
        <v>125</v>
      </c>
      <c r="AA4" s="53" t="s">
        <v>144</v>
      </c>
      <c r="AB4" s="53" t="s">
        <v>143</v>
      </c>
      <c r="AC4" s="53" t="s">
        <v>145</v>
      </c>
      <c r="AD4" s="53" t="s">
        <v>146</v>
      </c>
      <c r="AE4" s="53" t="s">
        <v>147</v>
      </c>
      <c r="AF4" s="53" t="s">
        <v>148</v>
      </c>
      <c r="AG4" s="57" t="s">
        <v>158</v>
      </c>
      <c r="AH4" s="53" t="s">
        <v>149</v>
      </c>
      <c r="AI4" s="53" t="s">
        <v>150</v>
      </c>
      <c r="AJ4" s="53" t="s">
        <v>151</v>
      </c>
      <c r="AK4" s="58" t="s">
        <v>157</v>
      </c>
      <c r="AL4" s="53" t="s">
        <v>132</v>
      </c>
      <c r="AM4" s="59" t="s">
        <v>152</v>
      </c>
      <c r="AN4" s="56">
        <v>20</v>
      </c>
      <c r="AO4" s="56">
        <v>60</v>
      </c>
      <c r="AP4" s="56" t="s">
        <v>153</v>
      </c>
      <c r="AQ4" s="56">
        <v>36.5</v>
      </c>
      <c r="AR4" s="56">
        <v>90</v>
      </c>
      <c r="AS4" s="53" t="s">
        <v>154</v>
      </c>
      <c r="AT4" s="53" t="s">
        <v>155</v>
      </c>
      <c r="AU4" s="60" t="s">
        <v>173</v>
      </c>
    </row>
    <row r="5" spans="1:47" s="61" customFormat="1" ht="100.15" customHeight="1">
      <c r="A5" s="52">
        <v>1</v>
      </c>
      <c r="C5" s="15"/>
      <c r="D5" s="15"/>
      <c r="H5" s="63"/>
      <c r="I5" s="78"/>
      <c r="J5" s="63" t="str">
        <f t="shared" si="0"/>
        <v/>
      </c>
      <c r="K5" s="61" t="str">
        <f>IF(120,"",DATEDIF(J5,$C$1,"Y"))</f>
        <v/>
      </c>
      <c r="U5" s="63"/>
      <c r="V5" s="63"/>
      <c r="W5" s="63"/>
      <c r="X5" s="63"/>
      <c r="AG5" s="64"/>
      <c r="AK5" s="65"/>
      <c r="AM5" s="13"/>
      <c r="AN5" s="63"/>
      <c r="AO5" s="63"/>
      <c r="AP5" s="63"/>
      <c r="AQ5" s="63"/>
      <c r="AR5" s="63"/>
      <c r="AU5" s="66"/>
    </row>
    <row r="6" spans="1:47" s="61" customFormat="1" ht="100.15" customHeight="1">
      <c r="A6" s="52">
        <v>2</v>
      </c>
      <c r="C6" s="15"/>
      <c r="D6" s="15"/>
      <c r="H6" s="63"/>
      <c r="I6" s="78"/>
      <c r="J6" s="63" t="str">
        <f t="shared" si="0"/>
        <v/>
      </c>
      <c r="U6" s="63"/>
      <c r="V6" s="63"/>
      <c r="W6" s="63"/>
      <c r="X6" s="63"/>
      <c r="AG6" s="64"/>
      <c r="AK6" s="65"/>
      <c r="AM6" s="13"/>
      <c r="AN6" s="63"/>
      <c r="AO6" s="63"/>
      <c r="AP6" s="63"/>
      <c r="AQ6" s="63"/>
      <c r="AR6" s="63"/>
      <c r="AU6" s="66"/>
    </row>
    <row r="7" spans="1:47" s="61" customFormat="1" ht="100.15" customHeight="1">
      <c r="A7" s="52">
        <v>3</v>
      </c>
      <c r="C7" s="62"/>
      <c r="D7" s="15"/>
      <c r="H7" s="63"/>
      <c r="I7" s="73"/>
      <c r="J7" s="63" t="str">
        <f t="shared" si="0"/>
        <v/>
      </c>
      <c r="U7" s="63"/>
      <c r="V7" s="63"/>
      <c r="W7" s="63"/>
      <c r="X7" s="63"/>
      <c r="AG7" s="64"/>
      <c r="AK7" s="65"/>
      <c r="AM7" s="13"/>
      <c r="AN7" s="63"/>
      <c r="AO7" s="63"/>
      <c r="AP7" s="63"/>
      <c r="AQ7" s="63"/>
      <c r="AR7" s="63"/>
      <c r="AU7" s="66"/>
    </row>
    <row r="8" spans="1:47" s="61" customFormat="1" ht="100.15" customHeight="1">
      <c r="A8" s="52">
        <v>4</v>
      </c>
      <c r="C8" s="62"/>
      <c r="D8" s="15"/>
      <c r="H8" s="63"/>
      <c r="I8" s="73"/>
      <c r="J8" s="63" t="str">
        <f t="shared" si="0"/>
        <v/>
      </c>
      <c r="U8" s="63"/>
      <c r="V8" s="63"/>
      <c r="W8" s="63"/>
      <c r="X8" s="63"/>
      <c r="AG8" s="64"/>
      <c r="AK8" s="65"/>
      <c r="AM8" s="13"/>
      <c r="AN8" s="63"/>
      <c r="AO8" s="63"/>
      <c r="AP8" s="63"/>
      <c r="AQ8" s="63"/>
      <c r="AR8" s="63"/>
      <c r="AU8" s="66"/>
    </row>
    <row r="9" spans="1:47" s="61" customFormat="1" ht="100.15" customHeight="1">
      <c r="A9" s="52">
        <v>5</v>
      </c>
      <c r="C9" s="62"/>
      <c r="D9" s="15"/>
      <c r="H9" s="63"/>
      <c r="I9" s="73"/>
      <c r="J9" s="63" t="str">
        <f t="shared" si="0"/>
        <v/>
      </c>
      <c r="U9" s="63"/>
      <c r="V9" s="63"/>
      <c r="W9" s="63"/>
      <c r="X9" s="63"/>
      <c r="AG9" s="64"/>
      <c r="AK9" s="65"/>
      <c r="AM9" s="13"/>
      <c r="AN9" s="63"/>
      <c r="AO9" s="63"/>
      <c r="AP9" s="63"/>
      <c r="AQ9" s="63"/>
      <c r="AR9" s="63"/>
      <c r="AU9" s="66"/>
    </row>
    <row r="10" spans="1:47" ht="100.15" customHeight="1">
      <c r="A10" s="67">
        <v>6</v>
      </c>
      <c r="C10" s="68"/>
      <c r="J10" s="18" t="str">
        <f t="shared" si="0"/>
        <v/>
      </c>
      <c r="AG10" s="69"/>
      <c r="AK10" s="70"/>
      <c r="AU10" s="71"/>
    </row>
    <row r="11" spans="1:47" s="61" customFormat="1" ht="100.15" customHeight="1">
      <c r="A11" s="52">
        <v>7</v>
      </c>
      <c r="C11" s="62"/>
      <c r="D11" s="15"/>
      <c r="H11" s="63"/>
      <c r="I11" s="73"/>
      <c r="J11" s="63" t="str">
        <f t="shared" si="0"/>
        <v/>
      </c>
      <c r="U11" s="63"/>
      <c r="V11" s="63"/>
      <c r="W11" s="63"/>
      <c r="X11" s="63"/>
      <c r="AG11" s="64"/>
      <c r="AK11" s="65"/>
      <c r="AM11" s="13"/>
      <c r="AN11" s="63"/>
      <c r="AO11" s="63"/>
      <c r="AP11" s="63"/>
      <c r="AQ11" s="63"/>
      <c r="AR11" s="63"/>
      <c r="AU11" s="66"/>
    </row>
    <row r="12" spans="1:47" s="61" customFormat="1" ht="100.15" customHeight="1">
      <c r="A12" s="52">
        <v>8</v>
      </c>
      <c r="C12" s="62"/>
      <c r="D12" s="15"/>
      <c r="H12" s="63"/>
      <c r="I12" s="73"/>
      <c r="J12" s="63" t="str">
        <f t="shared" si="0"/>
        <v/>
      </c>
      <c r="U12" s="63"/>
      <c r="V12" s="63"/>
      <c r="W12" s="63"/>
      <c r="X12" s="63"/>
      <c r="AG12" s="64"/>
      <c r="AK12" s="65"/>
      <c r="AM12" s="13"/>
      <c r="AN12" s="63"/>
      <c r="AO12" s="63"/>
      <c r="AP12" s="63"/>
      <c r="AQ12" s="63"/>
      <c r="AR12" s="63"/>
      <c r="AU12" s="66"/>
    </row>
    <row r="13" spans="1:47" s="61" customFormat="1" ht="100.15" customHeight="1">
      <c r="A13" s="52">
        <v>9</v>
      </c>
      <c r="C13" s="62"/>
      <c r="D13" s="15"/>
      <c r="H13" s="63"/>
      <c r="I13" s="73"/>
      <c r="J13" s="63" t="str">
        <f t="shared" si="0"/>
        <v/>
      </c>
      <c r="U13" s="63"/>
      <c r="V13" s="63"/>
      <c r="W13" s="63"/>
      <c r="X13" s="63"/>
      <c r="AG13" s="64"/>
      <c r="AK13" s="65"/>
      <c r="AM13" s="13"/>
      <c r="AN13" s="63"/>
      <c r="AO13" s="63"/>
      <c r="AP13" s="63"/>
      <c r="AQ13" s="63"/>
      <c r="AR13" s="63"/>
      <c r="AU13" s="66"/>
    </row>
    <row r="14" spans="1:47" s="61" customFormat="1" ht="100.15" customHeight="1">
      <c r="A14" s="52">
        <v>10</v>
      </c>
      <c r="C14" s="62"/>
      <c r="D14" s="15"/>
      <c r="H14" s="63"/>
      <c r="I14" s="73"/>
      <c r="J14" s="63" t="str">
        <f t="shared" si="0"/>
        <v/>
      </c>
      <c r="U14" s="63"/>
      <c r="V14" s="63"/>
      <c r="W14" s="63"/>
      <c r="X14" s="63"/>
      <c r="AG14" s="64"/>
      <c r="AK14" s="65"/>
      <c r="AM14" s="13"/>
      <c r="AN14" s="63"/>
      <c r="AO14" s="63"/>
      <c r="AP14" s="63"/>
      <c r="AQ14" s="63"/>
      <c r="AR14" s="63"/>
      <c r="AU14" s="66"/>
    </row>
    <row r="15" spans="1:47" s="61" customFormat="1" ht="100.15" customHeight="1">
      <c r="A15" s="52">
        <v>11</v>
      </c>
      <c r="C15" s="62"/>
      <c r="D15" s="15"/>
      <c r="H15" s="63"/>
      <c r="I15" s="73"/>
      <c r="J15" s="63" t="str">
        <f t="shared" si="0"/>
        <v/>
      </c>
      <c r="U15" s="63"/>
      <c r="V15" s="63"/>
      <c r="W15" s="63"/>
      <c r="X15" s="63"/>
      <c r="AG15" s="64"/>
      <c r="AK15" s="65"/>
      <c r="AM15" s="13"/>
      <c r="AN15" s="63"/>
      <c r="AO15" s="63"/>
      <c r="AP15" s="63"/>
      <c r="AQ15" s="63"/>
      <c r="AR15" s="63"/>
      <c r="AU15" s="66"/>
    </row>
    <row r="16" spans="1:47" s="61" customFormat="1" ht="100.15" customHeight="1">
      <c r="A16" s="52">
        <v>12</v>
      </c>
      <c r="C16" s="62"/>
      <c r="D16" s="15"/>
      <c r="H16" s="63"/>
      <c r="I16" s="73"/>
      <c r="J16" s="63" t="str">
        <f t="shared" si="0"/>
        <v/>
      </c>
      <c r="U16" s="63"/>
      <c r="V16" s="63"/>
      <c r="W16" s="63"/>
      <c r="X16" s="63"/>
      <c r="AG16" s="64"/>
      <c r="AK16" s="65"/>
      <c r="AM16" s="13"/>
      <c r="AN16" s="63"/>
      <c r="AO16" s="63"/>
      <c r="AP16" s="63"/>
      <c r="AQ16" s="63"/>
      <c r="AR16" s="63"/>
      <c r="AU16" s="66"/>
    </row>
    <row r="17" spans="1:47" ht="100.15" customHeight="1">
      <c r="A17" s="72">
        <v>13</v>
      </c>
      <c r="C17" s="68"/>
      <c r="J17" s="18" t="str">
        <f t="shared" si="0"/>
        <v/>
      </c>
      <c r="AG17" s="69"/>
      <c r="AK17" s="70"/>
      <c r="AU17" s="71"/>
    </row>
    <row r="18" spans="1:47" s="61" customFormat="1" ht="100.15" customHeight="1">
      <c r="A18" s="52">
        <v>14</v>
      </c>
      <c r="C18" s="62"/>
      <c r="D18" s="15"/>
      <c r="H18" s="63"/>
      <c r="I18" s="73"/>
      <c r="J18" s="63" t="str">
        <f t="shared" si="0"/>
        <v/>
      </c>
      <c r="U18" s="63"/>
      <c r="V18" s="63"/>
      <c r="W18" s="63"/>
      <c r="X18" s="63"/>
      <c r="AG18" s="64"/>
      <c r="AK18" s="65"/>
      <c r="AM18" s="13"/>
      <c r="AN18" s="63"/>
      <c r="AO18" s="63"/>
      <c r="AP18" s="63"/>
      <c r="AQ18" s="63"/>
      <c r="AR18" s="63"/>
      <c r="AU18" s="66"/>
    </row>
    <row r="19" spans="1:47" ht="100.15" customHeight="1">
      <c r="A19" s="72">
        <v>15</v>
      </c>
      <c r="C19" s="68"/>
      <c r="J19" s="18" t="str">
        <f t="shared" si="0"/>
        <v/>
      </c>
      <c r="AG19" s="69"/>
      <c r="AK19" s="70"/>
      <c r="AU19" s="71"/>
    </row>
    <row r="20" spans="1:47" s="61" customFormat="1" ht="100.15" customHeight="1">
      <c r="A20" s="52">
        <v>16</v>
      </c>
      <c r="C20" s="62"/>
      <c r="D20" s="15"/>
      <c r="H20" s="63"/>
      <c r="I20" s="73"/>
      <c r="J20" s="63" t="str">
        <f t="shared" si="0"/>
        <v/>
      </c>
      <c r="U20" s="63"/>
      <c r="V20" s="63"/>
      <c r="W20" s="63"/>
      <c r="X20" s="63"/>
      <c r="AG20" s="64"/>
      <c r="AK20" s="65"/>
      <c r="AM20" s="13"/>
      <c r="AN20" s="63"/>
      <c r="AO20" s="63"/>
      <c r="AP20" s="63"/>
      <c r="AQ20" s="63"/>
      <c r="AR20" s="63"/>
      <c r="AU20" s="66"/>
    </row>
    <row r="21" spans="1:47" ht="100.15" customHeight="1">
      <c r="A21" s="72">
        <v>17</v>
      </c>
      <c r="C21" s="68"/>
      <c r="J21" s="18" t="str">
        <f t="shared" si="0"/>
        <v/>
      </c>
      <c r="AG21" s="69"/>
      <c r="AK21" s="70"/>
      <c r="AU21" s="71"/>
    </row>
    <row r="22" spans="1:47" s="61" customFormat="1" ht="100.15" customHeight="1">
      <c r="A22" s="52">
        <v>18</v>
      </c>
      <c r="C22" s="62"/>
      <c r="D22" s="15"/>
      <c r="H22" s="63"/>
      <c r="I22" s="73"/>
      <c r="J22" s="63" t="str">
        <f t="shared" si="0"/>
        <v/>
      </c>
      <c r="U22" s="63"/>
      <c r="V22" s="63"/>
      <c r="W22" s="63"/>
      <c r="X22" s="63"/>
      <c r="AG22" s="64"/>
      <c r="AK22" s="65"/>
      <c r="AM22" s="13"/>
      <c r="AN22" s="63"/>
      <c r="AO22" s="63"/>
      <c r="AP22" s="63"/>
      <c r="AQ22" s="63"/>
      <c r="AR22" s="63"/>
      <c r="AU22" s="66"/>
    </row>
    <row r="23" spans="1:47" ht="100.15" customHeight="1">
      <c r="A23" s="72">
        <v>19</v>
      </c>
      <c r="C23" s="68"/>
      <c r="J23" s="18" t="str">
        <f t="shared" si="0"/>
        <v/>
      </c>
      <c r="AG23" s="69"/>
      <c r="AK23" s="70"/>
      <c r="AU23" s="71"/>
    </row>
    <row r="24" spans="1:47" s="61" customFormat="1" ht="100.15" customHeight="1">
      <c r="A24" s="52">
        <v>20</v>
      </c>
      <c r="C24" s="73"/>
      <c r="D24" s="15"/>
      <c r="H24" s="63"/>
      <c r="I24" s="73"/>
      <c r="J24" s="63"/>
      <c r="U24" s="63"/>
      <c r="V24" s="63"/>
      <c r="W24" s="63"/>
      <c r="X24" s="63"/>
      <c r="AK24" s="74"/>
      <c r="AM24" s="13"/>
      <c r="AN24" s="63"/>
      <c r="AO24" s="63"/>
      <c r="AP24" s="63"/>
      <c r="AQ24" s="63"/>
      <c r="AR24" s="63"/>
    </row>
    <row r="25" spans="1:47" ht="100.15" customHeight="1">
      <c r="A25" s="72">
        <v>21</v>
      </c>
    </row>
    <row r="26" spans="1:47" s="61" customFormat="1" ht="100.15" customHeight="1">
      <c r="A26" s="52">
        <v>22</v>
      </c>
      <c r="C26" s="73"/>
      <c r="D26" s="15"/>
      <c r="H26" s="63"/>
      <c r="I26" s="73"/>
      <c r="J26" s="63"/>
      <c r="U26" s="63"/>
      <c r="V26" s="63"/>
      <c r="W26" s="63"/>
      <c r="X26" s="63"/>
      <c r="AK26" s="74"/>
      <c r="AM26" s="13"/>
      <c r="AN26" s="63"/>
      <c r="AO26" s="63"/>
      <c r="AP26" s="63"/>
      <c r="AQ26" s="63"/>
      <c r="AR26" s="63"/>
    </row>
    <row r="27" spans="1:47" ht="100.15" customHeight="1">
      <c r="A27" s="72">
        <v>23</v>
      </c>
    </row>
    <row r="28" spans="1:47" s="61" customFormat="1" ht="100.15" customHeight="1">
      <c r="A28" s="52">
        <v>24</v>
      </c>
      <c r="C28" s="73"/>
      <c r="D28" s="15"/>
      <c r="H28" s="63"/>
      <c r="I28" s="73"/>
      <c r="J28" s="63"/>
      <c r="U28" s="63"/>
      <c r="V28" s="63"/>
      <c r="W28" s="63"/>
      <c r="X28" s="63"/>
      <c r="AK28" s="74"/>
      <c r="AM28" s="13"/>
      <c r="AN28" s="63"/>
      <c r="AO28" s="63"/>
      <c r="AP28" s="63"/>
      <c r="AQ28" s="63"/>
      <c r="AR28" s="63"/>
    </row>
    <row r="29" spans="1:47" ht="100.15" customHeight="1">
      <c r="A29" s="72">
        <v>25</v>
      </c>
    </row>
    <row r="30" spans="1:47" s="61" customFormat="1" ht="100.15" customHeight="1">
      <c r="A30" s="52">
        <v>26</v>
      </c>
      <c r="C30" s="73"/>
      <c r="D30" s="15"/>
      <c r="H30" s="63"/>
      <c r="I30" s="73"/>
      <c r="J30" s="63"/>
      <c r="U30" s="63"/>
      <c r="V30" s="63"/>
      <c r="W30" s="63"/>
      <c r="X30" s="63"/>
      <c r="AK30" s="74"/>
      <c r="AM30" s="13"/>
      <c r="AN30" s="63"/>
      <c r="AO30" s="63"/>
      <c r="AP30" s="63"/>
      <c r="AQ30" s="63"/>
      <c r="AR30" s="63"/>
    </row>
    <row r="31" spans="1:47" ht="100.15" customHeight="1">
      <c r="A31" s="72">
        <v>27</v>
      </c>
    </row>
    <row r="32" spans="1:47" s="61" customFormat="1" ht="100.15" customHeight="1">
      <c r="A32" s="52">
        <v>28</v>
      </c>
      <c r="C32" s="73"/>
      <c r="D32" s="15"/>
      <c r="H32" s="63"/>
      <c r="I32" s="73"/>
      <c r="J32" s="63"/>
      <c r="U32" s="63"/>
      <c r="V32" s="63"/>
      <c r="W32" s="63"/>
      <c r="X32" s="63"/>
      <c r="AK32" s="74"/>
      <c r="AM32" s="13"/>
      <c r="AN32" s="63"/>
      <c r="AO32" s="63"/>
      <c r="AP32" s="63"/>
      <c r="AQ32" s="63"/>
      <c r="AR32" s="63"/>
    </row>
    <row r="33" spans="1:44" ht="100.15" customHeight="1">
      <c r="A33" s="72">
        <v>29</v>
      </c>
    </row>
    <row r="34" spans="1:44" s="61" customFormat="1" ht="100.15" customHeight="1">
      <c r="A34" s="52">
        <v>30</v>
      </c>
      <c r="C34" s="73"/>
      <c r="D34" s="15"/>
      <c r="H34" s="63"/>
      <c r="I34" s="73"/>
      <c r="J34" s="63"/>
      <c r="U34" s="63"/>
      <c r="V34" s="63"/>
      <c r="W34" s="63"/>
      <c r="X34" s="63"/>
      <c r="AK34" s="74"/>
      <c r="AM34" s="13"/>
      <c r="AN34" s="63"/>
      <c r="AO34" s="63"/>
      <c r="AP34" s="63"/>
      <c r="AQ34" s="63"/>
      <c r="AR34" s="63"/>
    </row>
    <row r="35" spans="1:44" ht="100.15" customHeight="1">
      <c r="A35" s="72">
        <v>31</v>
      </c>
    </row>
    <row r="36" spans="1:44" s="61" customFormat="1" ht="100.15" customHeight="1">
      <c r="A36" s="52">
        <v>32</v>
      </c>
      <c r="C36" s="73"/>
      <c r="D36" s="15"/>
      <c r="H36" s="63"/>
      <c r="I36" s="73"/>
      <c r="J36" s="63"/>
      <c r="U36" s="63"/>
      <c r="V36" s="63"/>
      <c r="W36" s="63"/>
      <c r="X36" s="63"/>
      <c r="AK36" s="74"/>
      <c r="AM36" s="13"/>
      <c r="AN36" s="63"/>
      <c r="AO36" s="63"/>
      <c r="AP36" s="63"/>
      <c r="AQ36" s="63"/>
      <c r="AR36" s="63"/>
    </row>
    <row r="37" spans="1:44" ht="100.15" customHeight="1">
      <c r="A37" s="72">
        <v>33</v>
      </c>
    </row>
    <row r="38" spans="1:44" s="61" customFormat="1" ht="100.15" customHeight="1">
      <c r="A38" s="52">
        <v>34</v>
      </c>
      <c r="C38" s="73"/>
      <c r="D38" s="15"/>
      <c r="H38" s="63"/>
      <c r="I38" s="73"/>
      <c r="J38" s="63"/>
      <c r="U38" s="63"/>
      <c r="V38" s="63"/>
      <c r="W38" s="63"/>
      <c r="X38" s="63"/>
      <c r="AK38" s="74"/>
      <c r="AM38" s="13"/>
      <c r="AN38" s="63"/>
      <c r="AO38" s="63"/>
      <c r="AP38" s="63"/>
      <c r="AQ38" s="63"/>
      <c r="AR38" s="63"/>
    </row>
    <row r="39" spans="1:44" ht="100.15" customHeight="1">
      <c r="A39" s="72">
        <v>35</v>
      </c>
    </row>
    <row r="40" spans="1:44" s="61" customFormat="1" ht="100.15" customHeight="1">
      <c r="A40" s="52">
        <v>36</v>
      </c>
      <c r="C40" s="73"/>
      <c r="D40" s="15"/>
      <c r="H40" s="63"/>
      <c r="I40" s="73"/>
      <c r="J40" s="63"/>
      <c r="U40" s="63"/>
      <c r="V40" s="63"/>
      <c r="W40" s="63"/>
      <c r="X40" s="63"/>
      <c r="AK40" s="74"/>
      <c r="AM40" s="13"/>
      <c r="AN40" s="63"/>
      <c r="AO40" s="63"/>
      <c r="AP40" s="63"/>
      <c r="AQ40" s="63"/>
      <c r="AR40" s="63"/>
    </row>
    <row r="41" spans="1:44" ht="100.15" customHeight="1">
      <c r="A41" s="72">
        <v>37</v>
      </c>
    </row>
    <row r="42" spans="1:44" s="61" customFormat="1" ht="100.15" customHeight="1">
      <c r="A42" s="52">
        <v>38</v>
      </c>
      <c r="C42" s="73"/>
      <c r="D42" s="15"/>
      <c r="H42" s="63"/>
      <c r="I42" s="73"/>
      <c r="J42" s="63"/>
      <c r="U42" s="63"/>
      <c r="V42" s="63"/>
      <c r="W42" s="63"/>
      <c r="X42" s="63"/>
      <c r="AK42" s="74"/>
      <c r="AM42" s="13"/>
      <c r="AN42" s="63"/>
      <c r="AO42" s="63"/>
      <c r="AP42" s="63"/>
      <c r="AQ42" s="63"/>
      <c r="AR42" s="63"/>
    </row>
    <row r="43" spans="1:44" ht="100.15" customHeight="1">
      <c r="A43" s="72">
        <v>39</v>
      </c>
    </row>
    <row r="44" spans="1:44" s="61" customFormat="1" ht="100.15" customHeight="1">
      <c r="A44" s="52">
        <v>40</v>
      </c>
      <c r="C44" s="73"/>
      <c r="D44" s="15"/>
      <c r="H44" s="63"/>
      <c r="I44" s="73"/>
      <c r="J44" s="63"/>
      <c r="U44" s="63"/>
      <c r="V44" s="63"/>
      <c r="W44" s="63"/>
      <c r="X44" s="63"/>
      <c r="AK44" s="74"/>
      <c r="AM44" s="13"/>
      <c r="AN44" s="63"/>
      <c r="AO44" s="63"/>
      <c r="AP44" s="63"/>
      <c r="AQ44" s="63"/>
      <c r="AR44" s="63"/>
    </row>
    <row r="45" spans="1:44" ht="100.15" customHeight="1">
      <c r="A45" s="72">
        <v>41</v>
      </c>
    </row>
    <row r="46" spans="1:44" s="61" customFormat="1" ht="100.15" customHeight="1">
      <c r="A46" s="52">
        <v>42</v>
      </c>
      <c r="C46" s="73"/>
      <c r="D46" s="15"/>
      <c r="H46" s="63"/>
      <c r="I46" s="73"/>
      <c r="J46" s="63"/>
      <c r="U46" s="63"/>
      <c r="V46" s="63"/>
      <c r="W46" s="63"/>
      <c r="X46" s="63"/>
      <c r="AK46" s="74"/>
      <c r="AM46" s="13"/>
      <c r="AN46" s="63"/>
      <c r="AO46" s="63"/>
      <c r="AP46" s="63"/>
      <c r="AQ46" s="63"/>
      <c r="AR46" s="63"/>
    </row>
    <row r="47" spans="1:44" ht="100.15" customHeight="1">
      <c r="A47" s="72">
        <v>43</v>
      </c>
    </row>
    <row r="48" spans="1:44" s="61" customFormat="1" ht="100.15" customHeight="1">
      <c r="A48" s="52">
        <v>44</v>
      </c>
      <c r="C48" s="73"/>
      <c r="D48" s="15"/>
      <c r="H48" s="63"/>
      <c r="I48" s="73"/>
      <c r="J48" s="63"/>
      <c r="U48" s="63"/>
      <c r="V48" s="63"/>
      <c r="W48" s="63"/>
      <c r="X48" s="63"/>
      <c r="AK48" s="74"/>
      <c r="AM48" s="13"/>
      <c r="AN48" s="63"/>
      <c r="AO48" s="63"/>
      <c r="AP48" s="63"/>
      <c r="AQ48" s="63"/>
      <c r="AR48" s="63"/>
    </row>
    <row r="49" spans="1:44" ht="100.15" customHeight="1">
      <c r="A49" s="72">
        <v>45</v>
      </c>
    </row>
    <row r="50" spans="1:44" s="61" customFormat="1" ht="100.15" customHeight="1">
      <c r="A50" s="52">
        <v>46</v>
      </c>
      <c r="C50" s="73"/>
      <c r="D50" s="15"/>
      <c r="H50" s="63"/>
      <c r="I50" s="73"/>
      <c r="J50" s="63"/>
      <c r="U50" s="63"/>
      <c r="V50" s="63"/>
      <c r="W50" s="63"/>
      <c r="X50" s="63"/>
      <c r="AK50" s="74"/>
      <c r="AM50" s="13"/>
      <c r="AN50" s="63"/>
      <c r="AO50" s="63"/>
      <c r="AP50" s="63"/>
      <c r="AQ50" s="63"/>
      <c r="AR50" s="63"/>
    </row>
    <row r="51" spans="1:44" ht="100.15" customHeight="1">
      <c r="A51" s="72">
        <v>47</v>
      </c>
    </row>
    <row r="52" spans="1:44" s="61" customFormat="1" ht="100.15" customHeight="1">
      <c r="A52" s="52">
        <v>48</v>
      </c>
      <c r="C52" s="73"/>
      <c r="D52" s="15"/>
      <c r="H52" s="63"/>
      <c r="I52" s="73"/>
      <c r="J52" s="63"/>
      <c r="U52" s="63"/>
      <c r="V52" s="63"/>
      <c r="W52" s="63"/>
      <c r="X52" s="63"/>
      <c r="AK52" s="74"/>
      <c r="AM52" s="13"/>
      <c r="AN52" s="63"/>
      <c r="AO52" s="63"/>
      <c r="AP52" s="63"/>
      <c r="AQ52" s="63"/>
      <c r="AR52" s="63"/>
    </row>
    <row r="53" spans="1:44" ht="100.15" customHeight="1">
      <c r="A53" s="72">
        <v>49</v>
      </c>
    </row>
    <row r="54" spans="1:44" s="61" customFormat="1" ht="100.15" customHeight="1">
      <c r="A54" s="52">
        <v>50</v>
      </c>
      <c r="C54" s="73"/>
      <c r="D54" s="15"/>
      <c r="H54" s="63"/>
      <c r="I54" s="73"/>
      <c r="J54" s="63"/>
      <c r="U54" s="63"/>
      <c r="V54" s="63"/>
      <c r="W54" s="63"/>
      <c r="X54" s="63"/>
      <c r="AK54" s="74"/>
      <c r="AM54" s="13"/>
      <c r="AN54" s="63"/>
      <c r="AO54" s="63"/>
      <c r="AP54" s="63"/>
      <c r="AQ54" s="63"/>
      <c r="AR54" s="63"/>
    </row>
    <row r="55" spans="1:44" ht="100.15" customHeight="1">
      <c r="A55" s="77">
        <v>51</v>
      </c>
    </row>
    <row r="56" spans="1:44" ht="100.15" customHeight="1">
      <c r="A56" s="52">
        <v>52</v>
      </c>
    </row>
    <row r="57" spans="1:44" ht="100.15" customHeight="1">
      <c r="A57" s="52">
        <v>53</v>
      </c>
    </row>
    <row r="58" spans="1:44" ht="100.15" customHeight="1">
      <c r="A58" s="52">
        <v>54</v>
      </c>
    </row>
    <row r="59" spans="1:44" ht="100.15" customHeight="1">
      <c r="A59" s="52">
        <v>55</v>
      </c>
    </row>
    <row r="60" spans="1:44" ht="100.15" customHeight="1">
      <c r="A60" s="52">
        <v>56</v>
      </c>
    </row>
    <row r="61" spans="1:44" ht="100.15" customHeight="1">
      <c r="A61" s="52">
        <v>57</v>
      </c>
    </row>
    <row r="62" spans="1:44" ht="100.15" customHeight="1">
      <c r="A62" s="52">
        <v>58</v>
      </c>
    </row>
    <row r="63" spans="1:44" ht="100.15" customHeight="1">
      <c r="A63" s="52">
        <v>59</v>
      </c>
    </row>
    <row r="64" spans="1:44" ht="100.15" customHeight="1">
      <c r="A64" s="52">
        <v>60</v>
      </c>
    </row>
    <row r="65" spans="1:1" ht="100.15" customHeight="1">
      <c r="A65" s="52">
        <v>61</v>
      </c>
    </row>
    <row r="66" spans="1:1" ht="100.15" customHeight="1">
      <c r="A66" s="52">
        <v>62</v>
      </c>
    </row>
    <row r="67" spans="1:1" ht="100.15" customHeight="1">
      <c r="A67" s="52">
        <v>63</v>
      </c>
    </row>
    <row r="68" spans="1:1" ht="100.15" customHeight="1">
      <c r="A68" s="52">
        <v>64</v>
      </c>
    </row>
    <row r="69" spans="1:1" ht="100.15" customHeight="1">
      <c r="A69" s="52">
        <v>65</v>
      </c>
    </row>
    <row r="70" spans="1:1" ht="100.15" customHeight="1">
      <c r="A70" s="52">
        <v>66</v>
      </c>
    </row>
    <row r="71" spans="1:1" ht="100.15" customHeight="1">
      <c r="A71" s="52">
        <v>67</v>
      </c>
    </row>
    <row r="72" spans="1:1" ht="100.15" customHeight="1">
      <c r="A72" s="52">
        <v>68</v>
      </c>
    </row>
    <row r="73" spans="1:1" ht="100.15" customHeight="1">
      <c r="A73" s="52">
        <v>69</v>
      </c>
    </row>
    <row r="74" spans="1:1" ht="100.15" customHeight="1">
      <c r="A74" s="52">
        <v>70</v>
      </c>
    </row>
    <row r="75" spans="1:1" ht="100.15" customHeight="1">
      <c r="A75" s="52">
        <v>71</v>
      </c>
    </row>
    <row r="76" spans="1:1" ht="100.15" customHeight="1">
      <c r="A76" s="52">
        <v>72</v>
      </c>
    </row>
    <row r="77" spans="1:1" ht="100.15" customHeight="1">
      <c r="A77" s="52">
        <v>73</v>
      </c>
    </row>
    <row r="78" spans="1:1" ht="100.15" customHeight="1">
      <c r="A78" s="52">
        <v>74</v>
      </c>
    </row>
    <row r="79" spans="1:1" ht="100.15" customHeight="1">
      <c r="A79" s="52">
        <v>75</v>
      </c>
    </row>
    <row r="80" spans="1:1" ht="100.15" customHeight="1">
      <c r="A80" s="52">
        <v>76</v>
      </c>
    </row>
    <row r="81" spans="1:1" ht="100.15" customHeight="1">
      <c r="A81" s="52">
        <v>77</v>
      </c>
    </row>
    <row r="82" spans="1:1" ht="100.15" customHeight="1">
      <c r="A82" s="52">
        <v>78</v>
      </c>
    </row>
    <row r="83" spans="1:1" ht="100.15" customHeight="1">
      <c r="A83" s="52">
        <v>79</v>
      </c>
    </row>
    <row r="84" spans="1:1" ht="100.15" customHeight="1">
      <c r="A84" s="52">
        <v>80</v>
      </c>
    </row>
    <row r="85" spans="1:1" ht="100.15" customHeight="1">
      <c r="A85" s="52">
        <v>81</v>
      </c>
    </row>
    <row r="86" spans="1:1" ht="100.15" customHeight="1">
      <c r="A86" s="52">
        <v>82</v>
      </c>
    </row>
    <row r="87" spans="1:1" ht="100.15" customHeight="1">
      <c r="A87" s="52">
        <v>83</v>
      </c>
    </row>
    <row r="88" spans="1:1" ht="100.15" customHeight="1">
      <c r="A88" s="52">
        <v>84</v>
      </c>
    </row>
    <row r="89" spans="1:1" ht="100.15" customHeight="1">
      <c r="A89" s="52">
        <v>85</v>
      </c>
    </row>
    <row r="90" spans="1:1" ht="100.15" customHeight="1">
      <c r="A90" s="52">
        <v>86</v>
      </c>
    </row>
    <row r="91" spans="1:1" ht="100.15" customHeight="1">
      <c r="A91" s="52">
        <v>87</v>
      </c>
    </row>
    <row r="92" spans="1:1" ht="100.15" customHeight="1">
      <c r="A92" s="52">
        <v>88</v>
      </c>
    </row>
    <row r="93" spans="1:1" ht="100.15" customHeight="1">
      <c r="A93" s="52">
        <v>89</v>
      </c>
    </row>
    <row r="94" spans="1:1" ht="100.15" customHeight="1">
      <c r="A94" s="52">
        <v>90</v>
      </c>
    </row>
    <row r="95" spans="1:1" ht="100.15" customHeight="1">
      <c r="A95" s="52">
        <v>91</v>
      </c>
    </row>
    <row r="96" spans="1:1" ht="100.15" customHeight="1">
      <c r="A96" s="52">
        <v>92</v>
      </c>
    </row>
    <row r="97" spans="1:1" ht="100.15" customHeight="1">
      <c r="A97" s="52">
        <v>93</v>
      </c>
    </row>
    <row r="98" spans="1:1" ht="100.15" customHeight="1">
      <c r="A98" s="52">
        <v>94</v>
      </c>
    </row>
    <row r="99" spans="1:1" ht="100.15" customHeight="1">
      <c r="A99" s="52">
        <v>95</v>
      </c>
    </row>
    <row r="100" spans="1:1" ht="100.15" customHeight="1">
      <c r="A100" s="52">
        <v>96</v>
      </c>
    </row>
    <row r="101" spans="1:1" ht="100.15" customHeight="1">
      <c r="A101" s="52">
        <v>97</v>
      </c>
    </row>
    <row r="102" spans="1:1" ht="100.15" customHeight="1">
      <c r="A102" s="52">
        <v>98</v>
      </c>
    </row>
    <row r="103" spans="1:1" ht="100.15" customHeight="1">
      <c r="A103" s="52">
        <v>99</v>
      </c>
    </row>
    <row r="104" spans="1:1" ht="100.15" customHeight="1">
      <c r="A104" s="52">
        <v>100</v>
      </c>
    </row>
  </sheetData>
  <mergeCells count="7">
    <mergeCell ref="AG1:AU1"/>
    <mergeCell ref="AU2:AU3"/>
    <mergeCell ref="AT2:AT3"/>
    <mergeCell ref="F1:G1"/>
    <mergeCell ref="H1:I1"/>
    <mergeCell ref="M1:N1"/>
    <mergeCell ref="J1:K1"/>
  </mergeCells>
  <phoneticPr fontId="1"/>
  <dataValidations count="5">
    <dataValidation allowBlank="1" showInputMessage="1" showErrorMessage="1" prompt="ダブルクリックしてください。" sqref="C4:C1048576 D4:D1048576 I4:I1048576" xr:uid="{865ABFDF-BC94-4F35-AD88-4F6EF2293535}"/>
    <dataValidation operator="notEqual" allowBlank="1" showInputMessage="1" showErrorMessage="1" prompt="入力不要" sqref="J4:J1048576" xr:uid="{8C31D2E1-BF6D-4C17-BA32-D23D24909CD0}"/>
    <dataValidation allowBlank="1" showErrorMessage="1" prompt="ダブルクリックしてください。" sqref="C1:C3" xr:uid="{6F7F48D0-DC33-4E52-8237-CB0A7DAB9B6A}"/>
    <dataValidation type="textLength" errorStyle="warning" operator="lessThan" allowBlank="1" showErrorMessage="1" error="文字数が多すぎます。改行はせずに入力してください。" prompt="連続して入力してください。（改行が多い場合に一部が非表示になります。）" sqref="L1 L2:N1048576" xr:uid="{FFCEEAC6-A6EF-4535-BFA9-2117593AF3A8}">
      <formula1>62</formula1>
    </dataValidation>
    <dataValidation type="textLength" operator="lessThan" allowBlank="1" showInputMessage="1" showErrorMessage="1" error="字数が多すぎます。改行はせずに入力してください。" sqref="AG1:AJ1048576" xr:uid="{1012C5D7-5EE8-4424-AA69-BA87C1F1EED3}">
      <formula1>120</formula1>
    </dataValidation>
  </dataValidations>
  <pageMargins left="0.7" right="0.7" top="0.75" bottom="0.75" header="0.3" footer="0.3"/>
  <pageSetup paperSize="9" orientation="portrait" horizontalDpi="300" verticalDpi="300" r:id="rId1"/>
  <extLst>
    <ext xmlns:x14="http://schemas.microsoft.com/office/spreadsheetml/2009/9/main" uri="{CCE6A557-97BC-4b89-ADB6-D9C93CAAB3DF}">
      <x14:dataValidations xmlns:xm="http://schemas.microsoft.com/office/excel/2006/main" count="7">
        <x14:dataValidation type="list" allowBlank="1" showInputMessage="1" showErrorMessage="1" xr:uid="{D54019C5-F4BC-40FD-BC2E-6E39E48AAC83}">
          <x14:formula1>
            <xm:f>'プルダウンリストデータ（触らない）'!$M$2:$M$5</xm:f>
          </x14:formula1>
          <xm:sqref>AL4:AL23</xm:sqref>
        </x14:dataValidation>
        <x14:dataValidation type="list" allowBlank="1" showInputMessage="1" xr:uid="{F64FD1C4-BEB4-4B88-BBD2-D835FBC92AA3}">
          <x14:formula1>
            <xm:f>'プルダウンリストデータ（触らない）'!$K$2:$K$5</xm:f>
          </x14:formula1>
          <xm:sqref>X4:X23</xm:sqref>
        </x14:dataValidation>
        <x14:dataValidation type="list" allowBlank="1" showInputMessage="1" showErrorMessage="1" xr:uid="{D47D536E-7A45-49AD-8313-A9B571D5A2A6}">
          <x14:formula1>
            <xm:f>'プルダウンリストデータ（触らない）'!$I$2:$I$6</xm:f>
          </x14:formula1>
          <xm:sqref>W4:W23</xm:sqref>
        </x14:dataValidation>
        <x14:dataValidation type="list" allowBlank="1" showInputMessage="1" showErrorMessage="1" xr:uid="{E8F3F7FC-5B20-4F2A-86EF-36CBEF5D94CF}">
          <x14:formula1>
            <xm:f>'プルダウンリストデータ（触らない）'!$G$2:$G$4</xm:f>
          </x14:formula1>
          <xm:sqref>V4:V23</xm:sqref>
        </x14:dataValidation>
        <x14:dataValidation type="list" showInputMessage="1" showErrorMessage="1" xr:uid="{81BAF37A-3BF4-4D1B-8A5C-5A795336AC5E}">
          <x14:formula1>
            <xm:f>'プルダウンリストデータ（触らない）'!$E$2:$E$9</xm:f>
          </x14:formula1>
          <xm:sqref>U4:U23</xm:sqref>
        </x14:dataValidation>
        <x14:dataValidation type="list" allowBlank="1" showInputMessage="1" showErrorMessage="1" xr:uid="{54A9F7E9-05EB-46AD-A40C-F9AAB8122372}">
          <x14:formula1>
            <xm:f>'プルダウンリストデータ（触らない）'!$C$2:$C$5</xm:f>
          </x14:formula1>
          <xm:sqref>H4:H23</xm:sqref>
        </x14:dataValidation>
        <x14:dataValidation type="list" allowBlank="1" showInputMessage="1" xr:uid="{07D9D2BD-43BE-42B4-80A1-313115AB72F1}">
          <x14:formula1>
            <xm:f>'プルダウンリストデータ（触らない）'!$A$2:$A$5</xm:f>
          </x14:formula1>
          <xm:sqref>E4:E23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A7221F-85D9-4866-B2D3-02605E8F9B8A}">
  <sheetPr codeName="Sheet4"/>
  <dimension ref="A1:M9"/>
  <sheetViews>
    <sheetView workbookViewId="0">
      <selection activeCell="G17" sqref="G17"/>
    </sheetView>
  </sheetViews>
  <sheetFormatPr defaultRowHeight="18.75"/>
  <sheetData>
    <row r="1" spans="1:13">
      <c r="A1" t="s">
        <v>5</v>
      </c>
      <c r="C1" t="s">
        <v>104</v>
      </c>
      <c r="E1" t="s">
        <v>70</v>
      </c>
      <c r="G1" t="s">
        <v>71</v>
      </c>
      <c r="I1" t="s">
        <v>72</v>
      </c>
      <c r="K1" t="s">
        <v>73</v>
      </c>
      <c r="M1" t="s">
        <v>84</v>
      </c>
    </row>
    <row r="3" spans="1:13">
      <c r="A3" t="s">
        <v>97</v>
      </c>
      <c r="C3" t="s">
        <v>105</v>
      </c>
      <c r="E3" t="s">
        <v>108</v>
      </c>
      <c r="G3" t="s">
        <v>115</v>
      </c>
      <c r="I3" t="s">
        <v>117</v>
      </c>
      <c r="K3" t="s">
        <v>121</v>
      </c>
      <c r="M3" t="s">
        <v>130</v>
      </c>
    </row>
    <row r="4" spans="1:13">
      <c r="A4" t="s">
        <v>98</v>
      </c>
      <c r="C4" t="s">
        <v>106</v>
      </c>
      <c r="E4" t="s">
        <v>109</v>
      </c>
      <c r="G4" t="s">
        <v>116</v>
      </c>
      <c r="I4" t="s">
        <v>118</v>
      </c>
      <c r="K4" t="s">
        <v>122</v>
      </c>
      <c r="M4" t="s">
        <v>131</v>
      </c>
    </row>
    <row r="5" spans="1:13">
      <c r="A5" t="s">
        <v>101</v>
      </c>
      <c r="C5" t="s">
        <v>99</v>
      </c>
      <c r="E5" t="s">
        <v>110</v>
      </c>
      <c r="I5" t="s">
        <v>119</v>
      </c>
      <c r="K5" t="s">
        <v>123</v>
      </c>
      <c r="M5" t="s">
        <v>132</v>
      </c>
    </row>
    <row r="6" spans="1:13">
      <c r="E6" t="s">
        <v>111</v>
      </c>
      <c r="I6" t="s">
        <v>120</v>
      </c>
    </row>
    <row r="7" spans="1:13">
      <c r="E7" t="s">
        <v>112</v>
      </c>
    </row>
    <row r="8" spans="1:13">
      <c r="E8" t="s">
        <v>113</v>
      </c>
    </row>
    <row r="9" spans="1:13">
      <c r="E9" t="s">
        <v>114</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救急連絡シート印刷用</vt:lpstr>
      <vt:lpstr>作成用シート </vt:lpstr>
      <vt:lpstr>プルダウンリストデータ（触らない）</vt:lpstr>
      <vt:lpstr>救急連絡シート印刷用!Print_Area</vt:lpstr>
      <vt:lpstr>'作成用シート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早戸 研太</dc:creator>
  <cp:lastModifiedBy>相模原市広聴広報課</cp:lastModifiedBy>
  <cp:lastPrinted>2024-12-17T05:04:53Z</cp:lastPrinted>
  <dcterms:created xsi:type="dcterms:W3CDTF">2024-11-12T07:05:45Z</dcterms:created>
  <dcterms:modified xsi:type="dcterms:W3CDTF">2024-12-18T07:48:05Z</dcterms:modified>
</cp:coreProperties>
</file>